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ehring\Desktop\"/>
    </mc:Choice>
  </mc:AlternateContent>
  <workbookProtection workbookPassword="C883" lockStructure="1"/>
  <bookViews>
    <workbookView xWindow="0" yWindow="0" windowWidth="28800" windowHeight="1410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D8" i="15" l="1"/>
  <c r="D7" i="15"/>
  <c r="W15" i="7"/>
  <c r="V15" i="7"/>
  <c r="U15" i="7"/>
  <c r="T15" i="7"/>
  <c r="S15" i="7"/>
  <c r="R15" i="7"/>
  <c r="X15" i="7"/>
  <c r="W25" i="7"/>
  <c r="V25" i="7"/>
  <c r="U25" i="7"/>
  <c r="T25" i="7"/>
  <c r="S25" i="7"/>
  <c r="R25" i="7"/>
  <c r="X25" i="7"/>
  <c r="C35" i="15"/>
  <c r="C34" i="15"/>
  <c r="C31" i="15"/>
  <c r="C30" i="15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F62" i="18"/>
  <c r="M63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I53" i="18"/>
  <c r="L53" i="18"/>
  <c r="N29" i="18"/>
  <c r="M29" i="18"/>
  <c r="L29" i="18"/>
  <c r="K29" i="18"/>
  <c r="J29" i="18"/>
  <c r="I29" i="18"/>
  <c r="H29" i="18"/>
  <c r="G29" i="18"/>
  <c r="D32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D22" i="18"/>
  <c r="E19" i="18"/>
  <c r="F11" i="18"/>
  <c r="F9" i="18"/>
  <c r="E53" i="18"/>
  <c r="K63" i="18"/>
  <c r="G53" i="18"/>
  <c r="M53" i="18"/>
  <c r="N63" i="18"/>
  <c r="H53" i="18"/>
  <c r="D24" i="15"/>
  <c r="C25" i="15"/>
  <c r="F69" i="17"/>
  <c r="G69" i="17"/>
  <c r="H69" i="17"/>
  <c r="I69" i="17"/>
  <c r="J69" i="17"/>
  <c r="K69" i="17"/>
  <c r="L69" i="17"/>
  <c r="M69" i="17"/>
  <c r="N69" i="17"/>
  <c r="E69" i="17"/>
  <c r="F11" i="17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H49" i="15"/>
  <c r="F52" i="17"/>
  <c r="F53" i="17"/>
  <c r="G56" i="17"/>
  <c r="H56" i="17"/>
  <c r="W11" i="7"/>
  <c r="V11" i="7"/>
  <c r="U11" i="7"/>
  <c r="T11" i="7"/>
  <c r="S11" i="7"/>
  <c r="R11" i="7"/>
  <c r="R13" i="7"/>
  <c r="S13" i="7"/>
  <c r="X13" i="7"/>
  <c r="T13" i="7"/>
  <c r="U13" i="7"/>
  <c r="V13" i="7"/>
  <c r="W13" i="7"/>
  <c r="R14" i="7"/>
  <c r="X14" i="7"/>
  <c r="S14" i="7"/>
  <c r="T14" i="7"/>
  <c r="U14" i="7"/>
  <c r="V14" i="7"/>
  <c r="W14" i="7"/>
  <c r="R16" i="7"/>
  <c r="S16" i="7"/>
  <c r="T16" i="7"/>
  <c r="U16" i="7"/>
  <c r="V16" i="7"/>
  <c r="W16" i="7"/>
  <c r="R17" i="7"/>
  <c r="S17" i="7"/>
  <c r="T17" i="7"/>
  <c r="X17" i="7"/>
  <c r="U17" i="7"/>
  <c r="V17" i="7"/>
  <c r="W17" i="7"/>
  <c r="S18" i="7"/>
  <c r="R19" i="7"/>
  <c r="X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X21" i="7"/>
  <c r="U21" i="7"/>
  <c r="V21" i="7"/>
  <c r="W21" i="7"/>
  <c r="R22" i="7"/>
  <c r="S22" i="7"/>
  <c r="T22" i="7"/>
  <c r="U22" i="7"/>
  <c r="V22" i="7"/>
  <c r="X22" i="7"/>
  <c r="W22" i="7"/>
  <c r="R23" i="7"/>
  <c r="X23" i="7"/>
  <c r="S23" i="7"/>
  <c r="T23" i="7"/>
  <c r="U23" i="7"/>
  <c r="V23" i="7"/>
  <c r="W23" i="7"/>
  <c r="R24" i="7"/>
  <c r="X24" i="7"/>
  <c r="S24" i="7"/>
  <c r="T24" i="7"/>
  <c r="U24" i="7"/>
  <c r="V24" i="7"/>
  <c r="W24" i="7"/>
  <c r="R26" i="7"/>
  <c r="S26" i="7"/>
  <c r="T26" i="7"/>
  <c r="X26" i="7"/>
  <c r="U26" i="7"/>
  <c r="V26" i="7"/>
  <c r="W26" i="7"/>
  <c r="S12" i="7"/>
  <c r="T12" i="7"/>
  <c r="U12" i="7"/>
  <c r="V12" i="7"/>
  <c r="W12" i="7"/>
  <c r="X12" i="7"/>
  <c r="R12" i="7"/>
  <c r="X11" i="7"/>
  <c r="X20" i="7"/>
  <c r="X16" i="7"/>
  <c r="G57" i="17"/>
  <c r="H57" i="17"/>
  <c r="I57" i="17"/>
  <c r="J57" i="17"/>
  <c r="K57" i="17"/>
  <c r="L57" i="17"/>
  <c r="M57" i="17"/>
  <c r="N57" i="17"/>
  <c r="F62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D32" i="17"/>
  <c r="T23" i="17"/>
  <c r="E67" i="17"/>
  <c r="E59" i="17"/>
  <c r="E57" i="17"/>
  <c r="E68" i="17"/>
  <c r="I53" i="17"/>
  <c r="L53" i="17"/>
  <c r="H53" i="17"/>
  <c r="K53" i="17"/>
  <c r="D22" i="17"/>
  <c r="L31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/>
  <c r="E5" i="18"/>
  <c r="C7" i="1"/>
  <c r="J8" i="7"/>
  <c r="D8" i="7"/>
  <c r="E5" i="17"/>
  <c r="C4" i="1"/>
  <c r="C6" i="1"/>
  <c r="D5" i="7"/>
  <c r="D7" i="7"/>
  <c r="D5" i="15"/>
  <c r="E10" i="1"/>
  <c r="C22" i="15"/>
  <c r="C21" i="15"/>
  <c r="M9" i="4"/>
  <c r="A93" i="8"/>
  <c r="B93" i="8"/>
  <c r="A94" i="8"/>
  <c r="C94" i="8"/>
  <c r="A4" i="8"/>
  <c r="B4" i="8"/>
  <c r="A5" i="8"/>
  <c r="B5" i="8"/>
  <c r="A6" i="8"/>
  <c r="C6" i="8"/>
  <c r="A7" i="8"/>
  <c r="B7" i="8"/>
  <c r="A8" i="8"/>
  <c r="B8" i="8"/>
  <c r="C8" i="8"/>
  <c r="A9" i="8"/>
  <c r="B9" i="8"/>
  <c r="A10" i="8"/>
  <c r="C10" i="8"/>
  <c r="A11" i="8"/>
  <c r="B11" i="8"/>
  <c r="A12" i="8"/>
  <c r="A13" i="8"/>
  <c r="A14" i="8"/>
  <c r="C14" i="8"/>
  <c r="A15" i="8"/>
  <c r="C15" i="8"/>
  <c r="A16" i="8"/>
  <c r="B16" i="8"/>
  <c r="A17" i="8"/>
  <c r="B17" i="8"/>
  <c r="A18" i="8"/>
  <c r="C18" i="8"/>
  <c r="A19" i="8"/>
  <c r="B19" i="8"/>
  <c r="A20" i="8"/>
  <c r="A21" i="8"/>
  <c r="B21" i="8"/>
  <c r="A22" i="8"/>
  <c r="C22" i="8"/>
  <c r="A23" i="8"/>
  <c r="C23" i="8"/>
  <c r="A24" i="8"/>
  <c r="A25" i="8"/>
  <c r="A26" i="8"/>
  <c r="C26" i="8"/>
  <c r="A27" i="8"/>
  <c r="C27" i="8"/>
  <c r="A28" i="8"/>
  <c r="B28" i="8"/>
  <c r="A29" i="8"/>
  <c r="B29" i="8"/>
  <c r="A30" i="8"/>
  <c r="C30" i="8"/>
  <c r="A31" i="8"/>
  <c r="C31" i="8"/>
  <c r="A32" i="8"/>
  <c r="A33" i="8"/>
  <c r="A34" i="8"/>
  <c r="C34" i="8"/>
  <c r="A35" i="8"/>
  <c r="B35" i="8"/>
  <c r="A36" i="8"/>
  <c r="B36" i="8"/>
  <c r="A37" i="8"/>
  <c r="A38" i="8"/>
  <c r="C38" i="8"/>
  <c r="A39" i="8"/>
  <c r="C39" i="8"/>
  <c r="A40" i="8"/>
  <c r="B40" i="8"/>
  <c r="A41" i="8"/>
  <c r="B41" i="8"/>
  <c r="A42" i="8"/>
  <c r="C42" i="8"/>
  <c r="A43" i="8"/>
  <c r="B43" i="8"/>
  <c r="A44" i="8"/>
  <c r="A45" i="8"/>
  <c r="A46" i="8"/>
  <c r="C46" i="8"/>
  <c r="A47" i="8"/>
  <c r="C47" i="8"/>
  <c r="A48" i="8"/>
  <c r="B48" i="8"/>
  <c r="A49" i="8"/>
  <c r="B49" i="8"/>
  <c r="A50" i="8"/>
  <c r="C50" i="8"/>
  <c r="A51" i="8"/>
  <c r="B51" i="8"/>
  <c r="A52" i="8"/>
  <c r="A53" i="8"/>
  <c r="B53" i="8"/>
  <c r="A54" i="8"/>
  <c r="C54" i="8"/>
  <c r="A55" i="8"/>
  <c r="C55" i="8"/>
  <c r="A56" i="8"/>
  <c r="A57" i="8"/>
  <c r="A58" i="8"/>
  <c r="C58" i="8"/>
  <c r="A59" i="8"/>
  <c r="C59" i="8"/>
  <c r="A60" i="8"/>
  <c r="B60" i="8"/>
  <c r="A61" i="8"/>
  <c r="B61" i="8"/>
  <c r="A62" i="8"/>
  <c r="C62" i="8"/>
  <c r="A63" i="8"/>
  <c r="B63" i="8"/>
  <c r="C63" i="8"/>
  <c r="A64" i="8"/>
  <c r="A65" i="8"/>
  <c r="A66" i="8"/>
  <c r="C66" i="8"/>
  <c r="A67" i="8"/>
  <c r="B67" i="8"/>
  <c r="A68" i="8"/>
  <c r="A69" i="8"/>
  <c r="A70" i="8"/>
  <c r="C70" i="8"/>
  <c r="A71" i="8"/>
  <c r="B71" i="8"/>
  <c r="A72" i="8"/>
  <c r="B72" i="8"/>
  <c r="A73" i="8"/>
  <c r="B73" i="8"/>
  <c r="A74" i="8"/>
  <c r="C74" i="8"/>
  <c r="A75" i="8"/>
  <c r="C75" i="8"/>
  <c r="A76" i="8"/>
  <c r="A77" i="8"/>
  <c r="A78" i="8"/>
  <c r="C78" i="8"/>
  <c r="A79" i="8"/>
  <c r="B79" i="8"/>
  <c r="A80" i="8"/>
  <c r="B80" i="8"/>
  <c r="A81" i="8"/>
  <c r="B81" i="8"/>
  <c r="A82" i="8"/>
  <c r="C82" i="8"/>
  <c r="A83" i="8"/>
  <c r="B83" i="8"/>
  <c r="A84" i="8"/>
  <c r="A85" i="8"/>
  <c r="B85" i="8"/>
  <c r="A86" i="8"/>
  <c r="C86" i="8"/>
  <c r="A87" i="8"/>
  <c r="B87" i="8"/>
  <c r="A88" i="8"/>
  <c r="B88" i="8"/>
  <c r="A89" i="8"/>
  <c r="A90" i="8"/>
  <c r="C90" i="8"/>
  <c r="A91" i="8"/>
  <c r="C91" i="8"/>
  <c r="A92" i="8"/>
  <c r="B92" i="8"/>
  <c r="A3" i="8"/>
  <c r="C3" i="8"/>
  <c r="M22" i="4"/>
  <c r="K22" i="4"/>
  <c r="K21" i="4"/>
  <c r="J21" i="4"/>
  <c r="I21" i="4"/>
  <c r="W18" i="7"/>
  <c r="H21" i="4"/>
  <c r="V18" i="7"/>
  <c r="G21" i="4"/>
  <c r="U18" i="7"/>
  <c r="F21" i="4"/>
  <c r="T18" i="7"/>
  <c r="E21" i="4"/>
  <c r="D21" i="4"/>
  <c r="R18" i="7"/>
  <c r="M20" i="4"/>
  <c r="M19" i="4"/>
  <c r="M16" i="4"/>
  <c r="M18" i="4"/>
  <c r="M17" i="4"/>
  <c r="M15" i="4"/>
  <c r="M14" i="4"/>
  <c r="M13" i="4"/>
  <c r="M12" i="4"/>
  <c r="M11" i="4"/>
  <c r="B3" i="8"/>
  <c r="B6" i="8"/>
  <c r="C43" i="8"/>
  <c r="B47" i="8"/>
  <c r="B59" i="8"/>
  <c r="B27" i="8"/>
  <c r="C51" i="8"/>
  <c r="B31" i="8"/>
  <c r="C19" i="8"/>
  <c r="C7" i="8"/>
  <c r="C79" i="8"/>
  <c r="B39" i="8"/>
  <c r="B15" i="8"/>
  <c r="C4" i="8"/>
  <c r="C67" i="8"/>
  <c r="C35" i="8"/>
  <c r="B55" i="8"/>
  <c r="B23" i="8"/>
  <c r="B94" i="8"/>
  <c r="C83" i="8"/>
  <c r="B75" i="8"/>
  <c r="C72" i="8"/>
  <c r="C40" i="8"/>
  <c r="C36" i="8"/>
  <c r="C28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91" i="8"/>
  <c r="C88" i="8"/>
  <c r="C87" i="8"/>
  <c r="C71" i="8"/>
  <c r="B90" i="8"/>
  <c r="B86" i="8"/>
  <c r="B82" i="8"/>
  <c r="B78" i="8"/>
  <c r="B74" i="8"/>
  <c r="B70" i="8"/>
  <c r="C93" i="8"/>
  <c r="C85" i="8"/>
  <c r="C73" i="8"/>
  <c r="C61" i="8"/>
  <c r="C53" i="8"/>
  <c r="C41" i="8"/>
  <c r="C29" i="8"/>
  <c r="C21" i="8"/>
  <c r="C9" i="8"/>
  <c r="C5" i="8"/>
  <c r="M8" i="4"/>
  <c r="M7" i="4"/>
  <c r="C5" i="1"/>
  <c r="D6" i="15"/>
  <c r="D6" i="7"/>
  <c r="C25" i="7"/>
  <c r="C41" i="7"/>
  <c r="C20" i="7"/>
  <c r="C12" i="7"/>
  <c r="C19" i="7"/>
  <c r="C31" i="7"/>
  <c r="C32" i="7"/>
  <c r="C28" i="7"/>
  <c r="C15" i="7"/>
  <c r="C39" i="7"/>
  <c r="C17" i="7"/>
  <c r="C33" i="7"/>
  <c r="C38" i="7"/>
  <c r="C30" i="7"/>
  <c r="C13" i="7"/>
  <c r="C18" i="7"/>
  <c r="C35" i="7"/>
  <c r="C40" i="7"/>
  <c r="C37" i="7"/>
  <c r="C44" i="8"/>
  <c r="B44" i="8"/>
  <c r="G63" i="17"/>
  <c r="L63" i="17"/>
  <c r="F63" i="17"/>
  <c r="N63" i="17"/>
  <c r="K63" i="17"/>
  <c r="H63" i="17"/>
  <c r="E63" i="17"/>
  <c r="M63" i="17"/>
  <c r="J63" i="17"/>
  <c r="I63" i="17"/>
  <c r="C92" i="8"/>
  <c r="C48" i="8"/>
  <c r="B69" i="8"/>
  <c r="C69" i="8"/>
  <c r="B37" i="8"/>
  <c r="C37" i="8"/>
  <c r="N31" i="17"/>
  <c r="G31" i="17"/>
  <c r="K31" i="17"/>
  <c r="F31" i="17"/>
  <c r="E31" i="17"/>
  <c r="H31" i="17"/>
  <c r="I31" i="17"/>
  <c r="J31" i="17"/>
  <c r="C81" i="8"/>
  <c r="C60" i="8"/>
  <c r="C84" i="8"/>
  <c r="B84" i="8"/>
  <c r="C68" i="8"/>
  <c r="B68" i="8"/>
  <c r="C52" i="8"/>
  <c r="B52" i="8"/>
  <c r="C20" i="8"/>
  <c r="B20" i="8"/>
  <c r="G21" i="17"/>
  <c r="N21" i="17"/>
  <c r="K21" i="17"/>
  <c r="F21" i="17"/>
  <c r="H21" i="17"/>
  <c r="L21" i="17"/>
  <c r="M21" i="17"/>
  <c r="X18" i="7"/>
  <c r="B89" i="8"/>
  <c r="C89" i="8"/>
  <c r="B57" i="8"/>
  <c r="C57" i="8"/>
  <c r="B25" i="8"/>
  <c r="N21" i="7"/>
  <c r="C25" i="8"/>
  <c r="J21" i="17"/>
  <c r="K21" i="18"/>
  <c r="G21" i="18"/>
  <c r="I21" i="18"/>
  <c r="J21" i="18"/>
  <c r="F21" i="18"/>
  <c r="E21" i="18"/>
  <c r="M21" i="18"/>
  <c r="N21" i="18"/>
  <c r="L21" i="18"/>
  <c r="H21" i="18"/>
  <c r="C12" i="8"/>
  <c r="B12" i="8"/>
  <c r="M31" i="18"/>
  <c r="L31" i="18"/>
  <c r="I31" i="18"/>
  <c r="H31" i="18"/>
  <c r="K31" i="18"/>
  <c r="G31" i="18"/>
  <c r="N31" i="18"/>
  <c r="J31" i="18"/>
  <c r="F31" i="18"/>
  <c r="B64" i="8"/>
  <c r="C64" i="8"/>
  <c r="B32" i="8"/>
  <c r="C32" i="8"/>
  <c r="F24" i="7"/>
  <c r="C49" i="8"/>
  <c r="C80" i="8"/>
  <c r="M21" i="4"/>
  <c r="C56" i="8"/>
  <c r="B56" i="8"/>
  <c r="C24" i="8"/>
  <c r="B24" i="8"/>
  <c r="I21" i="17"/>
  <c r="C76" i="8"/>
  <c r="B76" i="8"/>
  <c r="B65" i="8"/>
  <c r="C65" i="8"/>
  <c r="B33" i="8"/>
  <c r="C33" i="8"/>
  <c r="C17" i="8"/>
  <c r="J15" i="7"/>
  <c r="F15" i="7"/>
  <c r="P15" i="7"/>
  <c r="I15" i="7"/>
  <c r="L24" i="7"/>
  <c r="K26" i="7"/>
  <c r="O15" i="7"/>
  <c r="H15" i="7"/>
  <c r="K23" i="7"/>
  <c r="N15" i="7"/>
  <c r="M15" i="7"/>
  <c r="L15" i="7"/>
  <c r="K15" i="7"/>
  <c r="K20" i="7"/>
  <c r="O20" i="7"/>
  <c r="K14" i="7"/>
  <c r="C16" i="8"/>
  <c r="B77" i="8"/>
  <c r="C77" i="8"/>
  <c r="B45" i="8"/>
  <c r="N17" i="7"/>
  <c r="C45" i="8"/>
  <c r="B13" i="8"/>
  <c r="C13" i="8"/>
  <c r="M31" i="17"/>
  <c r="C23" i="7"/>
  <c r="C36" i="7"/>
  <c r="C26" i="7"/>
  <c r="J53" i="18"/>
  <c r="L63" i="18"/>
  <c r="J53" i="17"/>
  <c r="M53" i="17"/>
  <c r="K53" i="18"/>
  <c r="D56" i="18"/>
  <c r="N53" i="18"/>
  <c r="E63" i="18"/>
  <c r="C11" i="8"/>
  <c r="C24" i="7"/>
  <c r="C27" i="7"/>
  <c r="C34" i="7"/>
  <c r="C14" i="7"/>
  <c r="B10" i="8"/>
  <c r="J24" i="7"/>
  <c r="E53" i="17"/>
  <c r="D56" i="17"/>
  <c r="N53" i="17"/>
  <c r="H63" i="18"/>
  <c r="F53" i="18"/>
  <c r="G63" i="18"/>
  <c r="C21" i="7"/>
  <c r="C22" i="7"/>
  <c r="C16" i="7"/>
  <c r="C29" i="7"/>
  <c r="I63" i="18"/>
  <c r="F63" i="18"/>
  <c r="G55" i="17"/>
  <c r="F55" i="17"/>
  <c r="J55" i="17"/>
  <c r="M55" i="17"/>
  <c r="N55" i="17"/>
  <c r="L55" i="17"/>
  <c r="H55" i="17"/>
  <c r="I55" i="17"/>
  <c r="K55" i="17"/>
  <c r="J55" i="18"/>
  <c r="M55" i="18"/>
  <c r="N55" i="18"/>
  <c r="I55" i="18"/>
  <c r="G55" i="18"/>
  <c r="L55" i="18"/>
  <c r="H55" i="18"/>
  <c r="E55" i="18"/>
  <c r="F55" i="18"/>
  <c r="K55" i="18"/>
  <c r="Q15" i="7"/>
  <c r="K22" i="7"/>
  <c r="O23" i="7"/>
  <c r="L21" i="7"/>
  <c r="P20" i="7"/>
  <c r="M26" i="7"/>
  <c r="N22" i="7"/>
  <c r="M16" i="7"/>
  <c r="E31" i="18"/>
  <c r="L19" i="7"/>
  <c r="E21" i="17"/>
  <c r="P16" i="7"/>
  <c r="F18" i="7"/>
  <c r="P26" i="7"/>
  <c r="I17" i="7"/>
  <c r="N20" i="7"/>
  <c r="K19" i="7"/>
  <c r="F12" i="7"/>
  <c r="H18" i="7"/>
  <c r="N16" i="7"/>
  <c r="O25" i="7"/>
  <c r="O26" i="7"/>
  <c r="P24" i="7"/>
  <c r="F16" i="7"/>
  <c r="P17" i="7"/>
  <c r="K17" i="7"/>
  <c r="M17" i="7"/>
  <c r="O19" i="7"/>
  <c r="N23" i="7"/>
  <c r="H24" i="7"/>
  <c r="Q24" i="7"/>
  <c r="J26" i="7"/>
  <c r="J18" i="7"/>
  <c r="D66" i="17"/>
  <c r="N25" i="7"/>
  <c r="N19" i="7"/>
  <c r="I13" i="7"/>
  <c r="J17" i="7"/>
  <c r="M25" i="7"/>
  <c r="P21" i="7"/>
  <c r="F21" i="7"/>
  <c r="J25" i="7"/>
  <c r="F22" i="7"/>
  <c r="J20" i="7"/>
  <c r="M23" i="7"/>
  <c r="O22" i="7"/>
  <c r="J22" i="7"/>
  <c r="F14" i="7"/>
  <c r="K18" i="7"/>
  <c r="O17" i="7"/>
  <c r="M22" i="7"/>
  <c r="I22" i="7"/>
  <c r="I16" i="7"/>
  <c r="N24" i="7"/>
  <c r="J21" i="7"/>
  <c r="N12" i="7"/>
  <c r="O18" i="7"/>
  <c r="H22" i="7"/>
  <c r="H26" i="7"/>
  <c r="O13" i="7"/>
  <c r="M20" i="7"/>
  <c r="J19" i="7"/>
  <c r="M14" i="7"/>
  <c r="J23" i="7"/>
  <c r="L12" i="7"/>
  <c r="L17" i="7"/>
  <c r="K24" i="7"/>
  <c r="I18" i="7"/>
  <c r="L18" i="7"/>
  <c r="I12" i="7"/>
  <c r="K12" i="7"/>
  <c r="L20" i="7"/>
  <c r="H21" i="7"/>
  <c r="F23" i="7"/>
  <c r="L26" i="7"/>
  <c r="H12" i="7"/>
  <c r="P11" i="7"/>
  <c r="I20" i="7"/>
  <c r="H13" i="7"/>
  <c r="Q13" i="7"/>
  <c r="M19" i="7"/>
  <c r="J11" i="7"/>
  <c r="L11" i="7"/>
  <c r="J13" i="7"/>
  <c r="P12" i="7"/>
  <c r="H14" i="7"/>
  <c r="O12" i="7"/>
  <c r="J16" i="7"/>
  <c r="M13" i="7"/>
  <c r="J12" i="7"/>
  <c r="L13" i="7"/>
  <c r="M18" i="7"/>
  <c r="P22" i="7"/>
  <c r="F17" i="7"/>
  <c r="K25" i="7"/>
  <c r="F11" i="7"/>
  <c r="F19" i="7"/>
  <c r="K13" i="7"/>
  <c r="L14" i="7"/>
  <c r="F20" i="7"/>
  <c r="H17" i="7"/>
  <c r="L16" i="7"/>
  <c r="F26" i="7"/>
  <c r="O14" i="7"/>
  <c r="J14" i="7"/>
  <c r="L23" i="7"/>
  <c r="H23" i="7"/>
  <c r="I25" i="7"/>
  <c r="L22" i="7"/>
  <c r="I21" i="7"/>
  <c r="P18" i="7"/>
  <c r="H16" i="7"/>
  <c r="M24" i="7"/>
  <c r="F13" i="7"/>
  <c r="M12" i="7"/>
  <c r="O11" i="7"/>
  <c r="K11" i="7"/>
  <c r="H25" i="7"/>
  <c r="Q25" i="7"/>
  <c r="N11" i="7"/>
  <c r="N26" i="7"/>
  <c r="K21" i="7"/>
  <c r="P19" i="7"/>
  <c r="P23" i="7"/>
  <c r="I24" i="7"/>
  <c r="O21" i="7"/>
  <c r="H20" i="7"/>
  <c r="Q20" i="7"/>
  <c r="N18" i="7"/>
  <c r="P13" i="7"/>
  <c r="N13" i="7"/>
  <c r="D66" i="18"/>
  <c r="O16" i="7"/>
  <c r="I11" i="7"/>
  <c r="M11" i="7"/>
  <c r="L25" i="7"/>
  <c r="I26" i="7"/>
  <c r="O24" i="7"/>
  <c r="F25" i="7"/>
  <c r="K16" i="7"/>
  <c r="I14" i="7"/>
  <c r="P25" i="7"/>
  <c r="P14" i="7"/>
  <c r="H11" i="7"/>
  <c r="Q11" i="7"/>
  <c r="H19" i="7"/>
  <c r="I23" i="7"/>
  <c r="M21" i="7"/>
  <c r="I19" i="7"/>
  <c r="N14" i="7"/>
  <c r="Q14" i="7"/>
  <c r="Q12" i="7"/>
  <c r="Q18" i="7"/>
  <c r="Q17" i="7"/>
  <c r="I65" i="18"/>
  <c r="K65" i="18"/>
  <c r="F65" i="18"/>
  <c r="E65" i="18"/>
  <c r="G65" i="18"/>
  <c r="L65" i="18"/>
  <c r="J65" i="18"/>
  <c r="H65" i="18"/>
  <c r="N65" i="18"/>
  <c r="M65" i="18"/>
  <c r="Q23" i="7"/>
  <c r="Q26" i="7"/>
  <c r="Q22" i="7"/>
  <c r="I65" i="17"/>
  <c r="J65" i="17"/>
  <c r="F65" i="17"/>
  <c r="L65" i="17"/>
  <c r="N65" i="17"/>
  <c r="G65" i="17"/>
  <c r="H65" i="17"/>
  <c r="K65" i="17"/>
  <c r="M65" i="17"/>
  <c r="Q21" i="7"/>
  <c r="E55" i="17"/>
  <c r="Q19" i="7"/>
  <c r="Q16" i="7"/>
  <c r="E65" i="1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<sst xmlns="http://schemas.openxmlformats.org/spreadsheetml/2006/main" count="1375" uniqueCount="680">
  <si>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</si>
  <si>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</si>
  <si>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</si>
  <si>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</si>
  <si>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</si>
  <si>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</si>
  <si>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</si>
  <si>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</si>
  <si>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</si>
  <si>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</si>
  <si>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</si>
  <si>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</si>
  <si>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</si>
  <si>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</si>
  <si>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</si>
  <si>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</si>
  <si>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</si>
  <si>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</si>
  <si>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</si>
  <si>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</si>
  <si>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</si>
  <si>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</si>
  <si>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</si>
  <si>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</si>
  <si>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</si>
  <si>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</si>
  <si>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</si>
  <si>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</si>
  <si>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</si>
  <si>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</si>
  <si>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</si>
  <si>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</si>
  <si>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</si>
  <si>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</si>
  <si>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</si>
  <si>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</si>
  <si>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</si>
  <si>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</si>
  <si>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</si>
  <si>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</si>
  <si>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</si>
  <si>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</si>
  <si>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</si>
  <si>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</si>
  <si>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</si>
  <si>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</si>
  <si>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</si>
  <si>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</si>
  <si>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</si>
  <si>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</si>
  <si>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</si>
  <si>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</si>
  <si>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</si>
  <si>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</si>
  <si>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</si>
  <si>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</si>
  <si>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</si>
  <si>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</si>
  <si>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</si>
  <si>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</si>
  <si>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</si>
  <si>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</si>
  <si>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</si>
  <si>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</si>
  <si>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</si>
  <si>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</si>
  <si>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</si>
  <si>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</si>
  <si>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</si>
  <si>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</si>
  <si>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</si>
  <si>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</si>
  <si>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</si>
  <si>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</si>
  <si>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</si>
  <si>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</si>
  <si>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</si>
  <si>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</si>
  <si>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</si>
  <si>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</si>
  <si>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</si>
  <si>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</si>
  <si>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</si>
  <si>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</si>
  <si>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</si>
  <si>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</si>
  <si>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</si>
  <si>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</si>
  <si>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</si>
  <si>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</si>
  <si>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</si>
  <si>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</si>
  <si>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</si>
  <si>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</si>
  <si>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</si>
  <si>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</si>
  <si>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</si>
  <si>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</si>
  <si>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</si>
  <si>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</si>
  <si>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</si>
  <si>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</si>
  <si>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</si>
  <si>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</si>
  <si>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</si>
  <si>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</si>
  <si>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</si>
  <si>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</si>
  <si>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</si>
  <si>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</si>
  <si>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</si>
  <si>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</si>
  <si>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</si>
  <si>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</si>
  <si>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</si>
  <si>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</si>
  <si>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</si>
  <si>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</si>
  <si>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</si>
  <si>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</si>
  <si>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</si>
  <si>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</si>
  <si>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</si>
  <si>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</si>
  <si>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</si>
  <si>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</si>
  <si>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</si>
  <si>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</si>
  <si>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</si>
  <si>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</si>
  <si>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</si>
  <si>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</si>
  <si>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</si>
  <si>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</si>
  <si>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</si>
  <si>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</si>
  <si>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</si>
  <si>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</si>
  <si>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</si>
  <si>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</si>
  <si>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</si>
  <si>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</si>
  <si>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</si>
  <si>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</si>
  <si>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</si>
  <si>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</si>
  <si>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</si>
  <si>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</si>
  <si>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</si>
  <si>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</si>
  <si>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</si>
  <si>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</si>
  <si>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</si>
  <si>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</si>
  <si>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</si>
  <si>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</si>
  <si>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</si>
  <si>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</si>
  <si>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</si>
  <si>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</si>
  <si>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</si>
  <si>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</si>
  <si>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</si>
  <si>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</si>
  <si>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</si>
  <si>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</si>
  <si>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</si>
  <si>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</si>
  <si>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</si>
  <si>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</si>
  <si>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</si>
  <si>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</si>
  <si>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</si>
  <si>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</si>
  <si>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</si>
  <si>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</si>
  <si>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</si>
  <si>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</si>
  <si>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</si>
  <si>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</si>
  <si>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</si>
  <si>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</si>
  <si>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</si>
  <si>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</si>
  <si>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</si>
  <si>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</si>
  <si>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</si>
  <si>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</si>
  <si>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</si>
  <si>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</si>
  <si>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</si>
  <si>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</si>
  <si>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</si>
  <si>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</si>
  <si>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</si>
  <si>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</si>
  <si>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</si>
  <si>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</si>
  <si>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</si>
  <si>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</si>
  <si>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</si>
  <si>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</si>
  <si>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</si>
  <si>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</si>
  <si>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</si>
  <si>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</si>
  <si>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</si>
  <si>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</si>
  <si>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</si>
  <si>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</si>
  <si>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</si>
  <si>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</si>
  <si>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</si>
  <si>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</si>
  <si>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</si>
  <si>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</si>
  <si>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</si>
  <si>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</si>
  <si>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</si>
  <si>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</si>
  <si>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</si>
  <si>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</si>
  <si>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</si>
  <si>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</si>
  <si>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</si>
  <si>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</si>
  <si>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</si>
  <si>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</si>
  <si>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</si>
  <si>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</si>
  <si>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</si>
  <si>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</si>
  <si>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</si>
  <si>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</si>
  <si>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</si>
  <si>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</si>
  <si>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</si>
  <si>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</si>
  <si>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</si>
  <si>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</si>
  <si>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</si>
  <si>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</si>
  <si>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</si>
  <si>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</si>
  <si>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</si>
  <si>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</si>
  <si>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indexed="10"/>
        <rFont val="Calibri"/>
        <family val="2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</si>
  <si>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</si>
  <si>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</si>
  <si>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</si>
  <si>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</si>
  <si>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</si>
  <si>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</si>
  <si>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</si>
  <si>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</si>
  <si>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</si>
  <si>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</si>
  <si>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</si>
  <si>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</si>
  <si>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</si>
  <si>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</si>
  <si>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</si>
  <si>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</si>
  <si>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</si>
  <si>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</si>
  <si>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</si>
  <si>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</si>
  <si>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</si>
  <si>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</si>
  <si>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</si>
  <si>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</si>
  <si>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</si>
  <si>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</si>
  <si>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</si>
  <si>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</si>
  <si>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</si>
  <si>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</si>
  <si>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</si>
  <si>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</si>
  <si>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</si>
  <si>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</si>
  <si>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</si>
  <si>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</si>
  <si>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</si>
  <si>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</si>
  <si>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</si>
  <si>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</si>
  <si>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</si>
  <si>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</si>
  <si>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</si>
  <si>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</si>
  <si>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</si>
  <si>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</si>
  <si>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</si>
  <si>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</si>
  <si>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</si>
  <si>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</si>
  <si>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</si>
  <si>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</si>
  <si>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</si>
  <si>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</si>
  <si>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</si>
  <si>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</si>
  <si>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</si>
  <si>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</si>
  <si>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</si>
  <si>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</si>
  <si>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</si>
  <si>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</si>
  <si>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</si>
  <si>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</si>
  <si>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</si>
  <si>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</si>
  <si>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</si>
  <si>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</si>
  <si>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</si>
  <si>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</si>
  <si>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</si>
  <si>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</si>
  <si>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</si>
  <si>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</si>
  <si>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</si>
  <si>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</si>
  <si>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</si>
  <si>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</si>
  <si>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</si>
  <si>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</si>
  <si>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</si>
  <si>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</si>
  <si>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</si>
  <si>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</si>
  <si>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</si>
  <si>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</si>
  <si>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</si>
  <si>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</si>
  <si>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</si>
  <si>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</si>
  <si>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</si>
  <si>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</si>
  <si>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</si>
  <si>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</si>
  <si>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</si>
  <si>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</si>
  <si>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</si>
  <si>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</si>
  <si>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</si>
  <si>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</si>
  <si>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</si>
  <si>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</si>
  <si>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</si>
  <si>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</si>
  <si>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</si>
  <si>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</si>
  <si>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</si>
  <si>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</si>
  <si>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</si>
  <si>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</si>
  <si>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</si>
  <si>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</si>
  <si>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</si>
  <si>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</si>
  <si>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</si>
  <si>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</si>
  <si>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</si>
  <si>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</si>
  <si>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</si>
  <si>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</si>
  <si>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</si>
  <si>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</si>
  <si>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</si>
  <si>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</si>
  <si>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</si>
  <si>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</si>
  <si>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</si>
  <si>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</si>
  <si>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</si>
  <si>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</si>
  <si>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</si>
  <si>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</si>
  <si>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</si>
  <si>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</si>
  <si>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</si>
  <si>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</si>
  <si>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</si>
  <si>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</si>
  <si>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</si>
  <si>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</si>
  <si>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</si>
  <si>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</si>
  <si>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</si>
  <si>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</si>
  <si>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</si>
  <si>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</si>
  <si>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</si>
  <si>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</si>
  <si>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</si>
  <si>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</si>
  <si>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</si>
  <si>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</si>
  <si>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</si>
  <si>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</si>
  <si>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</si>
  <si>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</si>
  <si>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</si>
  <si>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</si>
  <si>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</si>
  <si>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</si>
  <si>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</si>
  <si>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</si>
  <si>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</si>
  <si>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</si>
  <si>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</si>
  <si>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</si>
  <si>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</si>
  <si>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</si>
  <si>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</si>
  <si>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</si>
  <si>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</si>
  <si>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</si>
  <si>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</si>
  <si>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</si>
  <si>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</si>
  <si>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</si>
  <si>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</si>
  <si>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</si>
  <si>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</si>
  <si>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</si>
  <si>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</si>
  <si>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</si>
  <si>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</si>
  <si>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</si>
  <si>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</si>
  <si>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</si>
  <si>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</si>
  <si>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</si>
  <si>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</si>
  <si>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</si>
  <si>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</si>
  <si>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</si>
  <si>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</si>
  <si>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</si>
  <si>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</si>
  <si>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</si>
  <si>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</si>
  <si>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</si>
  <si>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</si>
  <si>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</si>
  <si>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</si>
  <si>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</si>
  <si>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</si>
  <si>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</si>
  <si>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</si>
  <si>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</si>
  <si>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</si>
  <si>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</si>
  <si>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</si>
  <si>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</si>
  <si>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</si>
  <si>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</si>
  <si>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</si>
  <si>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</si>
  <si>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</si>
  <si>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</si>
  <si>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</si>
  <si>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</si>
  <si>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</si>
  <si>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</si>
  <si>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indexed="8"/>
        <rFont val="Calibri"/>
        <family val="2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</si>
  <si>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</rPr>
      <t xml:space="preserve">DE </t>
    </r>
    <r>
      <rPr>
        <sz val="11"/>
        <rFont val="Calibri"/>
        <family val="2"/>
      </rPr>
      <t xml:space="preserve"> </t>
    </r>
  </si>
  <si>
    <r>
      <t xml:space="preserve">BRD, </t>
    </r>
    <r>
      <rPr>
        <sz val="11"/>
        <color indexed="8"/>
        <rFont val="Calibri"/>
        <family val="2"/>
      </rPr>
      <t xml:space="preserve">bundesweit </t>
    </r>
  </si>
  <si>
    <r>
      <rPr>
        <sz val="11"/>
        <color indexed="8"/>
        <rFont val="Calibri"/>
        <family val="2"/>
      </rPr>
      <t xml:space="preserve">Bremen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</si>
  <si>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Hamburg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</si>
  <si>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Saarland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</si>
  <si>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Berlin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</si>
  <si>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Hessen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</si>
  <si>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Nieder-sachsen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</si>
  <si>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Nordrhein-Westfalen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</si>
  <si>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Baden-Württemberg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</si>
  <si>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Rheinland-Pfalz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</si>
  <si>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Schleswig-Holstein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</si>
  <si>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Sachsen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</si>
  <si>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Brandenburg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</si>
  <si>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Bayern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</si>
  <si>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Mecklenburg-Vorpommern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</si>
  <si>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Sachsen-Anhalt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</si>
  <si>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Thüringen </t>
    </r>
    <r>
      <rPr>
        <sz val="11"/>
        <rFont val="Calibri"/>
        <family val="2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</si>
  <si>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</si>
  <si>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</si>
  <si>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</si>
  <si>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</si>
  <si>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</si>
  <si>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</si>
  <si>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</si>
  <si>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</si>
  <si>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</si>
  <si>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</si>
  <si>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</si>
  <si>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</si>
  <si>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</si>
  <si>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</si>
  <si>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</si>
  <si>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</si>
  <si>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</si>
  <si>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</si>
  <si>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</si>
  <si>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</si>
  <si>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</si>
  <si>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</si>
  <si>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</si>
  <si>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</si>
  <si>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</si>
  <si>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</si>
  <si>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</si>
  <si>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</si>
  <si>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</si>
  <si>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</si>
  <si>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</si>
  <si>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</si>
  <si>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</si>
  <si>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</si>
  <si>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</si>
  <si>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</si>
  <si>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</si>
  <si>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</si>
  <si>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</si>
  <si>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</si>
  <si>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</si>
  <si>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</si>
  <si>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</si>
  <si>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</si>
  <si>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</si>
  <si>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</si>
  <si>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indexed="8"/>
        <rFont val="Calibri"/>
        <family val="2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indexed="8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</si>
  <si>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</si>
  <si>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indexed="8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indexed="8"/>
        <rFont val="Calibri"/>
        <family val="2"/>
      </rPr>
      <t>KP</t>
    </r>
  </si>
  <si>
    <r>
      <rPr>
        <b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</si>
  <si>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indexed="8"/>
        <rFont val="Calibri"/>
        <family val="2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</si>
  <si>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</si>
  <si>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</si>
  <si>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</si>
  <si>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indexed="8"/>
        <rFont val="Calibri"/>
        <family val="2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</si>
  <si>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</si>
  <si>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</si>
  <si>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</si>
  <si>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</si>
  <si>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</si>
  <si>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</si>
  <si>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indexed="8"/>
        <rFont val="Calibri"/>
        <family val="2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</si>
  <si>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</si>
  <si>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</si>
  <si>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</si>
  <si>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</si>
  <si>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</si>
  <si>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</si>
  <si>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</si>
  <si>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</si>
  <si>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</si>
  <si>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</si>
  <si>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</si>
  <si>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</si>
  <si>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</si>
  <si>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</si>
  <si>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</si>
  <si>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</si>
  <si>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</si>
  <si>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</si>
  <si>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</si>
  <si>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</si>
  <si>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</si>
  <si>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</si>
  <si>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</si>
  <si>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</si>
  <si>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</si>
  <si>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</si>
  <si>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</si>
  <si>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</si>
  <si>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</si>
  <si>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</si>
  <si>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</rPr>
      <t>nicht</t>
    </r>
    <r>
      <rPr>
        <sz val="11"/>
        <rFont val="Calibri"/>
        <family val="2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</si>
  <si>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</si>
  <si>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</si>
  <si>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</si>
  <si>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</si>
  <si>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</si>
  <si>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</si>
  <si>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</si>
  <si>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</si>
  <si>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</si>
  <si>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</si>
  <si>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</si>
  <si>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</si>
  <si>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</si>
  <si>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</si>
  <si>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</si>
  <si>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</si>
  <si>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</si>
  <si>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</si>
  <si>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</si>
  <si>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</si>
  <si>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</si>
  <si>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</si>
  <si>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</si>
  <si>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</si>
  <si>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</si>
  <si>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</si>
  <si>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</si>
  <si>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</si>
  <si>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</si>
  <si>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</si>
  <si>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</si>
  <si>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</si>
  <si>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</si>
  <si>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</si>
  <si>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</si>
  <si>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</si>
  <si>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</si>
  <si>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</si>
  <si>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</si>
  <si>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</si>
  <si>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</si>
  <si>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</si>
  <si>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</si>
  <si>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</si>
  <si>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</si>
  <si>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</si>
  <si>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</si>
  <si>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</si>
  <si>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</si>
  <si>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</si>
  <si>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</si>
  <si>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</si>
  <si>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</si>
  <si>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</si>
  <si>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</si>
  <si>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</si>
  <si>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</si>
  <si>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</si>
  <si>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</si>
  <si>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</si>
  <si>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indexed="8"/>
        <rFont val="Calibri"/>
        <family val="2"/>
      </rPr>
      <t>WT</t>
    </r>
    <r>
      <rPr>
        <sz val="12"/>
        <color indexed="8"/>
        <rFont val="Calibri"/>
        <family val="2"/>
      </rPr>
      <t xml:space="preserve"> = 1)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</si>
  <si>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</si>
  <si>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</si>
  <si>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</si>
  <si>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</si>
  <si>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</si>
  <si>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</si>
  <si>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</si>
  <si>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indexed="8"/>
        <rFont val="Calibri"/>
        <family val="2"/>
      </rPr>
      <t>H</t>
    </r>
  </si>
  <si>
    <r>
      <t>b</t>
    </r>
    <r>
      <rPr>
        <vertAlign val="subscript"/>
        <sz val="12"/>
        <color indexed="8"/>
        <rFont val="Calibri"/>
        <family val="2"/>
      </rPr>
      <t>H</t>
    </r>
  </si>
  <si>
    <r>
      <t>m</t>
    </r>
    <r>
      <rPr>
        <vertAlign val="subscript"/>
        <sz val="12"/>
        <color indexed="8"/>
        <rFont val="Calibri"/>
        <family val="2"/>
      </rPr>
      <t>W</t>
    </r>
  </si>
  <si>
    <r>
      <t>b</t>
    </r>
    <r>
      <rPr>
        <vertAlign val="subscript"/>
        <sz val="12"/>
        <color indexed="8"/>
        <rFont val="Calibri"/>
        <family val="2"/>
      </rPr>
      <t>W</t>
    </r>
  </si>
  <si>
    <r>
      <rPr>
        <b/>
        <sz val="8"/>
        <rFont val="Calibri"/>
        <family val="2"/>
      </rPr>
      <t>Multiplikator M</t>
    </r>
    <r>
      <rPr>
        <b/>
        <vertAlign val="subscript"/>
        <sz val="8"/>
        <rFont val="Calibri"/>
        <family val="2"/>
      </rPr>
      <t>SLP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
Umrechnungsfaktor: 
KW  =  JVP / M</t>
    </r>
    <r>
      <rPr>
        <vertAlign val="subscript"/>
        <sz val="8"/>
        <rFont val="Calibri"/>
        <family val="2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</si>
  <si>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</si>
  <si>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</si>
  <si>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Amberg Versorgungs GmbH</t>
  </si>
  <si>
    <t>Gasfabrikstraße 16</t>
  </si>
  <si>
    <t>D-92224</t>
  </si>
  <si>
    <t>Amberg</t>
  </si>
  <si>
    <t>Herbert Ströhl</t>
  </si>
  <si>
    <t>herbert.ströhl@stadtwerke-amberg.de</t>
  </si>
  <si>
    <t>09621 603 701</t>
  </si>
  <si>
    <t>Stadt Amberg</t>
  </si>
  <si>
    <t>195339 Amberg - Unterammersricht</t>
  </si>
  <si>
    <t>DE_HEF04</t>
  </si>
  <si>
    <t>Amberg Unterammersricht</t>
  </si>
  <si>
    <t>DE_GMK04</t>
  </si>
  <si>
    <t>DE_GHA04</t>
  </si>
  <si>
    <t>DE_GKO04</t>
  </si>
  <si>
    <t>DE_GGA04</t>
  </si>
  <si>
    <t>DE_GBA04</t>
  </si>
  <si>
    <t>DE_GBH04</t>
  </si>
  <si>
    <t>DE_GHD04</t>
  </si>
  <si>
    <t>DE_GMF04</t>
  </si>
  <si>
    <t>DE_GPD04</t>
  </si>
  <si>
    <t>DE_GGB04</t>
  </si>
  <si>
    <t>DE_GWA04</t>
  </si>
  <si>
    <t>DE_GBD04</t>
  </si>
  <si>
    <t>THE0NKH0700879000</t>
  </si>
  <si>
    <t>THE</t>
  </si>
  <si>
    <t>Netzkontonummer THE: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</si>
</sst>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9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u/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8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</font>
    <font>
      <b/>
      <sz val="8"/>
      <name val="Calibri"/>
      <family val="2"/>
    </font>
    <font>
      <b/>
      <vertAlign val="subscript"/>
      <sz val="12"/>
      <name val="Calibri"/>
      <family val="2"/>
    </font>
    <font>
      <vertAlign val="subscript"/>
      <sz val="12"/>
      <color indexed="8"/>
      <name val="Calibri"/>
      <family val="2"/>
    </font>
    <font>
      <b/>
      <vertAlign val="subscript"/>
      <sz val="8"/>
      <name val="Calibri"/>
      <family val="2"/>
    </font>
    <font>
      <vertAlign val="subscript"/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1"/>
      <color theme="1"/>
      <name val="Arial"/>
      <family val="2"/>
    </font>
    <font>
      <u/>
      <sz val="8.8000000000000007"/>
      <color theme="10"/>
      <name val="Calibri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sz val="11"/>
      <color theme="1"/>
      <name val="DIN-Regular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53">
    <xf numFmtId="0" fontId="0" fillId="0" borderId="0"/>
    <xf numFmtId="172" fontId="8" fillId="0" borderId="0" applyFont="0" applyFill="0" applyBorder="0">
      <alignment horizontal="left"/>
    </xf>
    <xf numFmtId="0" fontId="9" fillId="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9" fillId="3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9" fillId="4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9" fillId="5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9" fillId="6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9" fillId="7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9" fillId="8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9" fillId="9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9" fillId="10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9" fillId="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9" fillId="8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9" fillId="11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10" fillId="12" borderId="0" applyNumberFormat="0" applyBorder="0" applyAlignment="0" applyProtection="0"/>
    <xf numFmtId="0" fontId="62" fillId="38" borderId="0" applyNumberFormat="0" applyBorder="0" applyAlignment="0" applyProtection="0"/>
    <xf numFmtId="0" fontId="10" fillId="9" borderId="0" applyNumberFormat="0" applyBorder="0" applyAlignment="0" applyProtection="0"/>
    <xf numFmtId="0" fontId="62" fillId="39" borderId="0" applyNumberFormat="0" applyBorder="0" applyAlignment="0" applyProtection="0"/>
    <xf numFmtId="0" fontId="10" fillId="10" borderId="0" applyNumberFormat="0" applyBorder="0" applyAlignment="0" applyProtection="0"/>
    <xf numFmtId="0" fontId="62" fillId="40" borderId="0" applyNumberFormat="0" applyBorder="0" applyAlignment="0" applyProtection="0"/>
    <xf numFmtId="0" fontId="10" fillId="13" borderId="0" applyNumberFormat="0" applyBorder="0" applyAlignment="0" applyProtection="0"/>
    <xf numFmtId="0" fontId="62" fillId="41" borderId="0" applyNumberFormat="0" applyBorder="0" applyAlignment="0" applyProtection="0"/>
    <xf numFmtId="0" fontId="10" fillId="14" borderId="0" applyNumberFormat="0" applyBorder="0" applyAlignment="0" applyProtection="0"/>
    <xf numFmtId="0" fontId="62" fillId="42" borderId="0" applyNumberFormat="0" applyBorder="0" applyAlignment="0" applyProtection="0"/>
    <xf numFmtId="0" fontId="10" fillId="15" borderId="0" applyNumberFormat="0" applyBorder="0" applyAlignment="0" applyProtection="0"/>
    <xf numFmtId="0" fontId="62" fillId="43" borderId="0" applyNumberFormat="0" applyBorder="0" applyAlignment="0" applyProtection="0"/>
    <xf numFmtId="0" fontId="10" fillId="16" borderId="0" applyNumberFormat="0" applyBorder="0" applyAlignment="0" applyProtection="0"/>
    <xf numFmtId="0" fontId="62" fillId="44" borderId="0" applyNumberFormat="0" applyBorder="0" applyAlignment="0" applyProtection="0"/>
    <xf numFmtId="0" fontId="10" fillId="17" borderId="0" applyNumberFormat="0" applyBorder="0" applyAlignment="0" applyProtection="0"/>
    <xf numFmtId="0" fontId="62" fillId="45" borderId="0" applyNumberFormat="0" applyBorder="0" applyAlignment="0" applyProtection="0"/>
    <xf numFmtId="0" fontId="10" fillId="18" borderId="0" applyNumberFormat="0" applyBorder="0" applyAlignment="0" applyProtection="0"/>
    <xf numFmtId="0" fontId="62" fillId="46" borderId="0" applyNumberFormat="0" applyBorder="0" applyAlignment="0" applyProtection="0"/>
    <xf numFmtId="0" fontId="10" fillId="13" borderId="0" applyNumberFormat="0" applyBorder="0" applyAlignment="0" applyProtection="0"/>
    <xf numFmtId="0" fontId="62" fillId="47" borderId="0" applyNumberFormat="0" applyBorder="0" applyAlignment="0" applyProtection="0"/>
    <xf numFmtId="0" fontId="10" fillId="14" borderId="0" applyNumberFormat="0" applyBorder="0" applyAlignment="0" applyProtection="0"/>
    <xf numFmtId="0" fontId="62" fillId="48" borderId="0" applyNumberFormat="0" applyBorder="0" applyAlignment="0" applyProtection="0"/>
    <xf numFmtId="0" fontId="10" fillId="19" borderId="0" applyNumberFormat="0" applyBorder="0" applyAlignment="0" applyProtection="0"/>
    <xf numFmtId="0" fontId="62" fillId="49" borderId="0" applyNumberFormat="0" applyBorder="0" applyAlignment="0" applyProtection="0"/>
    <xf numFmtId="0" fontId="11" fillId="20" borderId="1" applyNumberFormat="0" applyAlignment="0" applyProtection="0"/>
    <xf numFmtId="0" fontId="63" fillId="50" borderId="68" applyNumberFormat="0" applyAlignment="0" applyProtection="0"/>
    <xf numFmtId="0" fontId="12" fillId="20" borderId="2" applyNumberFormat="0" applyAlignment="0" applyProtection="0"/>
    <xf numFmtId="0" fontId="64" fillId="50" borderId="69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" fontId="13" fillId="0" borderId="0">
      <protection locked="0"/>
    </xf>
    <xf numFmtId="14" fontId="3" fillId="0" borderId="0"/>
    <xf numFmtId="0" fontId="14" fillId="7" borderId="2" applyNumberFormat="0" applyAlignment="0" applyProtection="0"/>
    <xf numFmtId="0" fontId="65" fillId="51" borderId="69" applyNumberFormat="0" applyAlignment="0" applyProtection="0"/>
    <xf numFmtId="0" fontId="15" fillId="0" borderId="3" applyNumberFormat="0" applyFill="0" applyAlignment="0" applyProtection="0"/>
    <xf numFmtId="0" fontId="67" fillId="0" borderId="70" applyNumberFormat="0" applyFill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13" fillId="0" borderId="0">
      <protection locked="0"/>
    </xf>
    <xf numFmtId="0" fontId="17" fillId="4" borderId="0" applyNumberFormat="0" applyBorder="0" applyAlignment="0" applyProtection="0"/>
    <xf numFmtId="0" fontId="69" fillId="5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59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22" fillId="0" borderId="0" applyFont="0" applyFill="0" applyBorder="0" applyAlignment="0" applyProtection="0"/>
    <xf numFmtId="1" fontId="23" fillId="0" borderId="0">
      <protection locked="0"/>
    </xf>
    <xf numFmtId="1" fontId="23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24" fillId="21" borderId="0" applyNumberFormat="0" applyBorder="0" applyAlignment="0" applyProtection="0"/>
    <xf numFmtId="0" fontId="72" fillId="53" borderId="0" applyNumberFormat="0" applyBorder="0" applyAlignment="0" applyProtection="0"/>
    <xf numFmtId="0" fontId="9" fillId="22" borderId="4" applyNumberFormat="0" applyFont="0" applyAlignment="0" applyProtection="0"/>
    <xf numFmtId="0" fontId="60" fillId="54" borderId="71" applyNumberFormat="0" applyFont="0" applyAlignment="0" applyProtection="0"/>
    <xf numFmtId="0" fontId="60" fillId="54" borderId="71" applyNumberFormat="0" applyFont="0" applyAlignment="0" applyProtection="0"/>
    <xf numFmtId="0" fontId="60" fillId="54" borderId="71" applyNumberFormat="0" applyFont="0" applyAlignment="0" applyProtection="0"/>
    <xf numFmtId="0" fontId="60" fillId="54" borderId="71" applyNumberFormat="0" applyFont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5" fillId="1" borderId="0" applyFont="0" applyFill="0" applyBorder="0" applyAlignment="0"/>
    <xf numFmtId="10" fontId="25" fillId="0" borderId="0" applyFont="0" applyFill="0" applyBorder="0" applyAlignment="0"/>
    <xf numFmtId="3" fontId="26" fillId="23" borderId="0" applyNumberFormat="0" applyFont="0" applyBorder="0"/>
    <xf numFmtId="0" fontId="27" fillId="3" borderId="0" applyNumberFormat="0" applyBorder="0" applyAlignment="0" applyProtection="0"/>
    <xf numFmtId="0" fontId="73" fillId="55" borderId="0" applyNumberFormat="0" applyBorder="0" applyAlignment="0" applyProtection="0"/>
    <xf numFmtId="0" fontId="70" fillId="0" borderId="0"/>
    <xf numFmtId="0" fontId="3" fillId="0" borderId="0"/>
    <xf numFmtId="0" fontId="3" fillId="0" borderId="0"/>
    <xf numFmtId="0" fontId="74" fillId="0" borderId="0"/>
    <xf numFmtId="0" fontId="59" fillId="0" borderId="0"/>
    <xf numFmtId="0" fontId="59" fillId="0" borderId="0"/>
    <xf numFmtId="0" fontId="74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22" fillId="0" borderId="0"/>
    <xf numFmtId="0" fontId="7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22" fillId="0" borderId="0"/>
    <xf numFmtId="0" fontId="70" fillId="0" borderId="0"/>
    <xf numFmtId="0" fontId="3" fillId="0" borderId="0"/>
    <xf numFmtId="0" fontId="70" fillId="0" borderId="0"/>
    <xf numFmtId="1" fontId="13" fillId="0" borderId="5">
      <protection locked="0"/>
    </xf>
    <xf numFmtId="0" fontId="28" fillId="0" borderId="0" applyNumberFormat="0" applyAlignment="0" applyProtection="0"/>
    <xf numFmtId="0" fontId="75" fillId="0" borderId="0" applyNumberFormat="0" applyFill="0" applyBorder="0" applyAlignment="0" applyProtection="0"/>
    <xf numFmtId="0" fontId="76" fillId="0" borderId="72" applyNumberFormat="0" applyFill="0" applyAlignment="0" applyProtection="0"/>
    <xf numFmtId="0" fontId="29" fillId="0" borderId="6" applyNumberFormat="0" applyFill="0" applyAlignment="0" applyProtection="0"/>
    <xf numFmtId="0" fontId="77" fillId="0" borderId="72" applyNumberFormat="0" applyFill="0" applyAlignment="0" applyProtection="0"/>
    <xf numFmtId="0" fontId="78" fillId="0" borderId="73" applyNumberFormat="0" applyFill="0" applyAlignment="0" applyProtection="0"/>
    <xf numFmtId="0" fontId="78" fillId="0" borderId="73" applyNumberFormat="0" applyFill="0" applyAlignment="0" applyProtection="0"/>
    <xf numFmtId="0" fontId="79" fillId="0" borderId="73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81" fillId="0" borderId="74" applyNumberFormat="0" applyFill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176" fontId="34" fillId="0" borderId="0">
      <alignment horizontal="right"/>
    </xf>
    <xf numFmtId="0" fontId="35" fillId="0" borderId="9" applyNumberFormat="0" applyFill="0" applyAlignment="0" applyProtection="0"/>
    <xf numFmtId="0" fontId="82" fillId="0" borderId="75" applyNumberFormat="0" applyFill="0" applyAlignment="0" applyProtection="0"/>
    <xf numFmtId="177" fontId="13" fillId="0" borderId="0">
      <protection locked="0"/>
    </xf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7" fillId="24" borderId="10" applyNumberFormat="0" applyAlignment="0" applyProtection="0"/>
    <xf numFmtId="0" fontId="84" fillId="56" borderId="76" applyNumberFormat="0" applyAlignment="0" applyProtection="0"/>
  </cellStyleXfs>
  <cellXfs count="3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11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85" fillId="0" borderId="0" xfId="0" applyFont="1"/>
    <xf numFmtId="0" fontId="70" fillId="0" borderId="0" xfId="0" applyFont="1" applyAlignment="1">
      <alignment vertical="center"/>
    </xf>
    <xf numFmtId="0" fontId="0" fillId="0" borderId="0" xfId="0" applyBorder="1"/>
    <xf numFmtId="0" fontId="66" fillId="0" borderId="0" xfId="0" applyFont="1" applyBorder="1"/>
    <xf numFmtId="0" fontId="86" fillId="0" borderId="0" xfId="0" applyFont="1"/>
    <xf numFmtId="0" fontId="87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8" fillId="0" borderId="0" xfId="0" applyFont="1" applyAlignment="1">
      <alignment horizontal="left" vertical="center" readingOrder="1"/>
    </xf>
    <xf numFmtId="14" fontId="0" fillId="57" borderId="11" xfId="0" applyNumberFormat="1" applyFont="1" applyFill="1" applyBorder="1" applyAlignment="1">
      <alignment horizontal="center"/>
    </xf>
    <xf numFmtId="0" fontId="87" fillId="0" borderId="0" xfId="0" applyFont="1" applyAlignment="1">
      <alignment vertical="center"/>
    </xf>
    <xf numFmtId="0" fontId="66" fillId="57" borderId="11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89" fillId="58" borderId="11" xfId="111" applyNumberFormat="1" applyFont="1" applyFill="1" applyBorder="1" applyAlignment="1" applyProtection="1">
      <alignment horizontal="center" vertical="center"/>
      <protection locked="0"/>
    </xf>
    <xf numFmtId="0" fontId="89" fillId="25" borderId="0" xfId="111" applyFont="1" applyFill="1" applyProtection="1"/>
    <xf numFmtId="0" fontId="89" fillId="25" borderId="0" xfId="111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89" fillId="58" borderId="11" xfId="111" applyFont="1" applyFill="1" applyBorder="1" applyAlignment="1" applyProtection="1">
      <alignment horizontal="center"/>
      <protection locked="0"/>
    </xf>
    <xf numFmtId="185" fontId="89" fillId="58" borderId="11" xfId="111" applyNumberFormat="1" applyFont="1" applyFill="1" applyBorder="1" applyAlignment="1" applyProtection="1">
      <alignment horizontal="center"/>
      <protection locked="0"/>
    </xf>
    <xf numFmtId="0" fontId="89" fillId="0" borderId="0" xfId="111" applyFont="1" applyFill="1" applyAlignment="1">
      <alignment vertical="center"/>
    </xf>
    <xf numFmtId="186" fontId="89" fillId="58" borderId="11" xfId="111" applyNumberFormat="1" applyFont="1" applyFill="1" applyBorder="1" applyAlignment="1" applyProtection="1">
      <alignment horizontal="center"/>
      <protection locked="0"/>
    </xf>
    <xf numFmtId="14" fontId="89" fillId="0" borderId="0" xfId="111" applyNumberFormat="1" applyFont="1" applyFill="1" applyBorder="1" applyAlignment="1" applyProtection="1">
      <alignment horizontal="left"/>
    </xf>
    <xf numFmtId="0" fontId="61" fillId="0" borderId="0" xfId="0" applyFont="1"/>
    <xf numFmtId="0" fontId="61" fillId="0" borderId="0" xfId="0" applyFont="1" applyAlignment="1">
      <alignment horizontal="center"/>
    </xf>
    <xf numFmtId="0" fontId="61" fillId="0" borderId="0" xfId="108" applyFont="1"/>
    <xf numFmtId="0" fontId="0" fillId="58" borderId="11" xfId="0" applyFill="1" applyBorder="1" applyAlignment="1" applyProtection="1">
      <alignment horizontal="center"/>
      <protection locked="0"/>
    </xf>
    <xf numFmtId="0" fontId="0" fillId="58" borderId="11" xfId="0" applyFont="1" applyFill="1" applyBorder="1" applyAlignment="1" applyProtection="1">
      <alignment horizontal="center"/>
      <protection locked="0"/>
    </xf>
    <xf numFmtId="182" fontId="0" fillId="58" borderId="11" xfId="0" applyNumberFormat="1" applyFont="1" applyFill="1" applyBorder="1" applyAlignment="1" applyProtection="1">
      <alignment horizontal="center"/>
      <protection locked="0"/>
    </xf>
    <xf numFmtId="0" fontId="90" fillId="58" borderId="11" xfId="9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61" fillId="0" borderId="12" xfId="0" applyFont="1" applyBorder="1" applyProtection="1">
      <protection hidden="1"/>
    </xf>
    <xf numFmtId="0" fontId="0" fillId="58" borderId="11" xfId="0" applyFont="1" applyFill="1" applyBorder="1" applyAlignment="1" applyProtection="1">
      <alignment horizontal="center" vertical="center"/>
      <protection locked="0"/>
    </xf>
    <xf numFmtId="14" fontId="86" fillId="0" borderId="0" xfId="108" applyNumberFormat="1" applyFont="1" applyFill="1" applyAlignment="1" applyProtection="1">
      <alignment horizontal="left"/>
      <protection hidden="1"/>
    </xf>
    <xf numFmtId="187" fontId="0" fillId="58" borderId="11" xfId="0" applyNumberFormat="1" applyFont="1" applyFill="1" applyBorder="1" applyAlignment="1" applyProtection="1">
      <alignment horizontal="center" vertical="center"/>
      <protection locked="0"/>
    </xf>
    <xf numFmtId="14" fontId="89" fillId="0" borderId="0" xfId="111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86" fillId="0" borderId="0" xfId="108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86" fillId="0" borderId="0" xfId="108" applyFont="1" applyFill="1" applyProtection="1">
      <protection hidden="1"/>
    </xf>
    <xf numFmtId="14" fontId="89" fillId="0" borderId="0" xfId="111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86" fillId="0" borderId="0" xfId="108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59" borderId="0" xfId="0" applyFont="1" applyFill="1" applyBorder="1" applyAlignment="1" applyProtection="1">
      <alignment vertical="center"/>
      <protection locked="0"/>
    </xf>
    <xf numFmtId="0" fontId="86" fillId="0" borderId="0" xfId="108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61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86" fillId="0" borderId="0" xfId="0" applyFont="1" applyFill="1" applyProtection="1">
      <protection hidden="1"/>
    </xf>
    <xf numFmtId="0" fontId="0" fillId="60" borderId="13" xfId="0" applyFont="1" applyFill="1" applyBorder="1" applyAlignment="1" applyProtection="1">
      <alignment horizontal="center" vertical="center"/>
      <protection locked="0"/>
    </xf>
    <xf numFmtId="0" fontId="0" fillId="60" borderId="14" xfId="0" applyFont="1" applyFill="1" applyBorder="1" applyAlignment="1" applyProtection="1">
      <alignment horizontal="center" vertical="center"/>
      <protection locked="0"/>
    </xf>
    <xf numFmtId="0" fontId="0" fillId="60" borderId="15" xfId="0" applyFont="1" applyFill="1" applyBorder="1" applyAlignment="1" applyProtection="1">
      <alignment horizontal="center" vertical="center"/>
      <protection locked="0"/>
    </xf>
    <xf numFmtId="0" fontId="86" fillId="58" borderId="16" xfId="0" applyFont="1" applyFill="1" applyBorder="1" applyAlignment="1" applyProtection="1">
      <alignment horizontal="center" vertical="center" wrapText="1"/>
      <protection locked="0"/>
    </xf>
    <xf numFmtId="0" fontId="86" fillId="58" borderId="17" xfId="0" applyFont="1" applyFill="1" applyBorder="1" applyAlignment="1" applyProtection="1">
      <alignment horizontal="center" vertical="center" wrapText="1"/>
      <protection locked="0"/>
    </xf>
    <xf numFmtId="0" fontId="86" fillId="58" borderId="18" xfId="0" applyFont="1" applyFill="1" applyBorder="1" applyAlignment="1" applyProtection="1">
      <alignment horizontal="center" vertical="center" wrapText="1"/>
      <protection locked="0"/>
    </xf>
    <xf numFmtId="0" fontId="86" fillId="58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108" applyProtection="1"/>
    <xf numFmtId="0" fontId="86" fillId="0" borderId="0" xfId="108" applyFont="1" applyProtection="1"/>
    <xf numFmtId="0" fontId="86" fillId="0" borderId="0" xfId="108" applyFont="1" applyAlignment="1" applyProtection="1">
      <alignment horizontal="right"/>
    </xf>
    <xf numFmtId="0" fontId="86" fillId="60" borderId="20" xfId="0" applyFont="1" applyFill="1" applyBorder="1" applyAlignment="1" applyProtection="1">
      <alignment horizontal="center" vertical="center"/>
      <protection locked="0"/>
    </xf>
    <xf numFmtId="0" fontId="86" fillId="60" borderId="21" xfId="0" applyFont="1" applyFill="1" applyBorder="1" applyAlignment="1" applyProtection="1">
      <alignment horizontal="center" vertical="center"/>
      <protection locked="0"/>
    </xf>
    <xf numFmtId="0" fontId="86" fillId="60" borderId="11" xfId="0" applyFont="1" applyFill="1" applyBorder="1" applyAlignment="1" applyProtection="1">
      <alignment horizontal="center" vertical="center"/>
      <protection locked="0"/>
    </xf>
    <xf numFmtId="0" fontId="86" fillId="60" borderId="14" xfId="0" applyFont="1" applyFill="1" applyBorder="1" applyAlignment="1" applyProtection="1">
      <alignment horizontal="center" vertical="center"/>
      <protection locked="0"/>
    </xf>
    <xf numFmtId="0" fontId="86" fillId="60" borderId="22" xfId="0" applyFont="1" applyFill="1" applyBorder="1" applyAlignment="1" applyProtection="1">
      <alignment horizontal="center" vertical="center"/>
      <protection locked="0"/>
    </xf>
    <xf numFmtId="0" fontId="86" fillId="60" borderId="15" xfId="0" applyFont="1" applyFill="1" applyBorder="1" applyAlignment="1" applyProtection="1">
      <alignment horizontal="center" vertical="center"/>
      <protection locked="0"/>
    </xf>
    <xf numFmtId="0" fontId="44" fillId="0" borderId="0" xfId="108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86" fillId="0" borderId="0" xfId="108" applyFont="1" applyAlignment="1" applyProtection="1">
      <alignment horizontal="left"/>
    </xf>
    <xf numFmtId="0" fontId="86" fillId="0" borderId="0" xfId="108" applyFont="1" applyFill="1" applyBorder="1" applyAlignment="1" applyProtection="1">
      <alignment horizontal="left"/>
    </xf>
    <xf numFmtId="0" fontId="91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textRotation="90" wrapText="1"/>
    </xf>
    <xf numFmtId="0" fontId="0" fillId="0" borderId="25" xfId="0" applyFont="1" applyBorder="1" applyAlignment="1" applyProtection="1">
      <alignment textRotation="90" wrapText="1"/>
    </xf>
    <xf numFmtId="0" fontId="0" fillId="0" borderId="26" xfId="0" applyFont="1" applyBorder="1" applyAlignment="1" applyProtection="1">
      <alignment textRotation="90" wrapText="1"/>
    </xf>
    <xf numFmtId="0" fontId="0" fillId="0" borderId="18" xfId="0" applyFont="1" applyBorder="1" applyAlignment="1" applyProtection="1">
      <alignment textRotation="90" wrapText="1"/>
    </xf>
    <xf numFmtId="0" fontId="0" fillId="0" borderId="27" xfId="0" applyFont="1" applyBorder="1" applyAlignment="1" applyProtection="1">
      <alignment horizontal="center" textRotation="90" wrapText="1"/>
    </xf>
    <xf numFmtId="0" fontId="0" fillId="0" borderId="28" xfId="0" applyFont="1" applyBorder="1" applyAlignment="1" applyProtection="1">
      <alignment horizontal="center" textRotation="90" wrapText="1"/>
    </xf>
    <xf numFmtId="0" fontId="89" fillId="0" borderId="28" xfId="0" applyFont="1" applyBorder="1" applyAlignment="1" applyProtection="1">
      <alignment horizontal="center" textRotation="90" wrapText="1"/>
    </xf>
    <xf numFmtId="0" fontId="66" fillId="0" borderId="17" xfId="0" applyFont="1" applyBorder="1" applyProtection="1"/>
    <xf numFmtId="0" fontId="86" fillId="0" borderId="29" xfId="108" applyFont="1" applyBorder="1" applyProtection="1"/>
    <xf numFmtId="0" fontId="86" fillId="0" borderId="16" xfId="108" applyFont="1" applyBorder="1" applyAlignment="1" applyProtection="1">
      <alignment horizontal="center"/>
    </xf>
    <xf numFmtId="0" fontId="86" fillId="0" borderId="16" xfId="108" applyFont="1" applyFill="1" applyBorder="1" applyAlignment="1" applyProtection="1">
      <alignment horizontal="center" vertical="center"/>
    </xf>
    <xf numFmtId="0" fontId="66" fillId="0" borderId="30" xfId="0" applyFont="1" applyBorder="1" applyAlignment="1" applyProtection="1">
      <alignment horizontal="center" vertical="center"/>
    </xf>
    <xf numFmtId="0" fontId="66" fillId="0" borderId="27" xfId="0" applyFont="1" applyBorder="1" applyAlignment="1" applyProtection="1">
      <alignment horizontal="center" vertical="center"/>
    </xf>
    <xf numFmtId="0" fontId="66" fillId="0" borderId="31" xfId="0" applyFont="1" applyBorder="1" applyAlignment="1" applyProtection="1">
      <alignment horizontal="center" vertical="center"/>
    </xf>
    <xf numFmtId="0" fontId="66" fillId="0" borderId="32" xfId="0" applyFont="1" applyBorder="1" applyProtection="1"/>
    <xf numFmtId="0" fontId="86" fillId="0" borderId="33" xfId="108" applyFont="1" applyBorder="1" applyProtection="1"/>
    <xf numFmtId="0" fontId="86" fillId="0" borderId="32" xfId="108" applyFont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37" xfId="0" applyFont="1" applyBorder="1" applyProtection="1"/>
    <xf numFmtId="0" fontId="86" fillId="0" borderId="12" xfId="108" applyFont="1" applyBorder="1" applyProtection="1"/>
    <xf numFmtId="0" fontId="0" fillId="0" borderId="3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6" fillId="0" borderId="37" xfId="0" applyFont="1" applyBorder="1" applyProtection="1"/>
    <xf numFmtId="0" fontId="0" fillId="0" borderId="39" xfId="0" applyFont="1" applyBorder="1" applyProtection="1"/>
    <xf numFmtId="0" fontId="86" fillId="0" borderId="40" xfId="108" applyFont="1" applyBorder="1" applyProtection="1"/>
    <xf numFmtId="0" fontId="86" fillId="0" borderId="41" xfId="108" applyFont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Protection="1"/>
    <xf numFmtId="0" fontId="92" fillId="0" borderId="77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6" fillId="0" borderId="0" xfId="0" applyFont="1" applyProtection="1"/>
    <xf numFmtId="0" fontId="66" fillId="0" borderId="0" xfId="0" applyFont="1" applyAlignment="1" applyProtection="1">
      <alignment horizontal="center"/>
    </xf>
    <xf numFmtId="0" fontId="61" fillId="0" borderId="0" xfId="0" applyFont="1" applyProtection="1"/>
    <xf numFmtId="0" fontId="0" fillId="57" borderId="43" xfId="0" applyFont="1" applyFill="1" applyBorder="1" applyAlignment="1" applyProtection="1">
      <alignment horizontal="center" vertical="center"/>
    </xf>
    <xf numFmtId="0" fontId="86" fillId="57" borderId="43" xfId="108" applyFont="1" applyFill="1" applyBorder="1" applyAlignment="1" applyProtection="1">
      <alignment horizontal="center" vertical="center" wrapText="1"/>
    </xf>
    <xf numFmtId="0" fontId="0" fillId="61" borderId="44" xfId="0" applyFont="1" applyFill="1" applyBorder="1" applyAlignment="1" applyProtection="1">
      <alignment horizontal="center" vertical="center"/>
    </xf>
    <xf numFmtId="0" fontId="0" fillId="61" borderId="45" xfId="0" applyFont="1" applyFill="1" applyBorder="1" applyAlignment="1" applyProtection="1">
      <alignment horizontal="center" vertical="center"/>
    </xf>
    <xf numFmtId="0" fontId="0" fillId="61" borderId="46" xfId="0" applyFont="1" applyFill="1" applyBorder="1" applyAlignment="1" applyProtection="1">
      <alignment horizontal="center" vertical="center"/>
    </xf>
    <xf numFmtId="0" fontId="0" fillId="62" borderId="17" xfId="0" applyFill="1" applyBorder="1" applyAlignment="1" applyProtection="1">
      <alignment horizontal="left" vertical="center"/>
    </xf>
    <xf numFmtId="14" fontId="66" fillId="62" borderId="29" xfId="0" applyNumberFormat="1" applyFont="1" applyFill="1" applyBorder="1" applyAlignment="1" applyProtection="1">
      <alignment horizontal="center" vertical="center"/>
    </xf>
    <xf numFmtId="0" fontId="0" fillId="57" borderId="47" xfId="0" applyFont="1" applyFill="1" applyBorder="1" applyAlignment="1" applyProtection="1">
      <alignment horizontal="center" vertical="center"/>
    </xf>
    <xf numFmtId="14" fontId="0" fillId="5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57" borderId="47" xfId="0" applyFont="1" applyFill="1" applyBorder="1" applyAlignment="1" applyProtection="1">
      <alignment horizontal="center" vertical="center"/>
      <protection locked="0"/>
    </xf>
    <xf numFmtId="14" fontId="0" fillId="57" borderId="0" xfId="0" applyNumberFormat="1" applyFont="1" applyFill="1" applyBorder="1" applyAlignment="1" applyProtection="1">
      <alignment horizontal="center" vertical="center"/>
      <protection locked="0"/>
    </xf>
    <xf numFmtId="0" fontId="93" fillId="63" borderId="43" xfId="0" applyFont="1" applyFill="1" applyBorder="1" applyAlignment="1" applyProtection="1">
      <alignment horizontal="center" vertical="center" wrapText="1"/>
    </xf>
    <xf numFmtId="165" fontId="94" fillId="64" borderId="48" xfId="108" applyNumberFormat="1" applyFont="1" applyFill="1" applyBorder="1" applyAlignment="1" applyProtection="1">
      <alignment horizontal="center" vertical="center"/>
    </xf>
    <xf numFmtId="165" fontId="94" fillId="64" borderId="49" xfId="108" applyNumberFormat="1" applyFont="1" applyFill="1" applyBorder="1" applyAlignment="1" applyProtection="1">
      <alignment horizontal="center" vertical="center"/>
    </xf>
    <xf numFmtId="0" fontId="48" fillId="64" borderId="46" xfId="108" applyNumberFormat="1" applyFont="1" applyFill="1" applyBorder="1" applyAlignment="1" applyProtection="1">
      <alignment horizontal="center" vertical="center"/>
    </xf>
    <xf numFmtId="10" fontId="93" fillId="65" borderId="48" xfId="0" applyNumberFormat="1" applyFont="1" applyFill="1" applyBorder="1" applyAlignment="1" applyProtection="1">
      <alignment horizontal="center" vertical="center"/>
    </xf>
    <xf numFmtId="0" fontId="93" fillId="65" borderId="48" xfId="0" applyFont="1" applyFill="1" applyBorder="1" applyAlignment="1" applyProtection="1">
      <alignment horizontal="center" vertical="center"/>
    </xf>
    <xf numFmtId="0" fontId="93" fillId="65" borderId="46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0" fillId="66" borderId="11" xfId="0" applyFont="1" applyFill="1" applyBorder="1" applyAlignment="1" applyProtection="1">
      <alignment horizontal="center"/>
    </xf>
    <xf numFmtId="168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59" borderId="11" xfId="0" applyFont="1" applyFill="1" applyBorder="1" applyAlignment="1" applyProtection="1">
      <alignment horizontal="center" vertical="center"/>
      <protection locked="0"/>
    </xf>
    <xf numFmtId="0" fontId="0" fillId="66" borderId="11" xfId="0" applyFont="1" applyFill="1" applyBorder="1" applyAlignment="1" applyProtection="1">
      <alignment horizontal="left" vertical="center"/>
      <protection locked="0"/>
    </xf>
    <xf numFmtId="183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183" fontId="0" fillId="58" borderId="11" xfId="0" applyNumberFormat="1" applyFill="1" applyBorder="1" applyAlignment="1" applyProtection="1">
      <alignment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 hidden="1"/>
    </xf>
    <xf numFmtId="0" fontId="0" fillId="67" borderId="16" xfId="0" applyFont="1" applyFill="1" applyBorder="1" applyAlignment="1" applyProtection="1">
      <alignment horizontal="center" vertical="center"/>
      <protection locked="0"/>
    </xf>
    <xf numFmtId="0" fontId="0" fillId="59" borderId="50" xfId="0" applyFont="1" applyFill="1" applyBorder="1" applyAlignment="1" applyProtection="1">
      <alignment horizontal="center" vertical="center"/>
      <protection locked="0"/>
    </xf>
    <xf numFmtId="0" fontId="0" fillId="59" borderId="50" xfId="0" applyFill="1" applyBorder="1" applyAlignment="1" applyProtection="1">
      <alignment horizontal="center" vertical="center"/>
      <protection locked="0"/>
    </xf>
    <xf numFmtId="191" fontId="0" fillId="62" borderId="29" xfId="0" applyNumberFormat="1" applyFont="1" applyFill="1" applyBorder="1" applyAlignment="1" applyProtection="1">
      <alignment horizontal="center" vertical="center"/>
    </xf>
    <xf numFmtId="192" fontId="0" fillId="62" borderId="29" xfId="0" applyNumberFormat="1" applyFont="1" applyFill="1" applyBorder="1" applyAlignment="1" applyProtection="1">
      <alignment horizontal="center" vertical="center"/>
    </xf>
    <xf numFmtId="192" fontId="0" fillId="62" borderId="19" xfId="0" applyNumberFormat="1" applyFont="1" applyFill="1" applyBorder="1" applyAlignment="1" applyProtection="1">
      <alignment horizontal="center" vertical="center"/>
    </xf>
    <xf numFmtId="0" fontId="86" fillId="0" borderId="0" xfId="0" applyFont="1" applyProtection="1"/>
    <xf numFmtId="0" fontId="85" fillId="0" borderId="0" xfId="0" applyFont="1" applyProtection="1"/>
    <xf numFmtId="0" fontId="95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96" fillId="0" borderId="0" xfId="0" applyFont="1" applyFill="1" applyProtection="1"/>
    <xf numFmtId="0" fontId="0" fillId="0" borderId="0" xfId="0" applyFont="1" applyFill="1" applyProtection="1"/>
    <xf numFmtId="0" fontId="61" fillId="0" borderId="0" xfId="0" applyFont="1" applyAlignment="1" applyProtection="1">
      <alignment horizontal="center"/>
    </xf>
    <xf numFmtId="0" fontId="66" fillId="63" borderId="11" xfId="0" applyFont="1" applyFill="1" applyBorder="1" applyAlignment="1" applyProtection="1">
      <alignment horizontal="center" vertical="center" wrapText="1"/>
    </xf>
    <xf numFmtId="0" fontId="66" fillId="63" borderId="11" xfId="0" applyFont="1" applyFill="1" applyBorder="1" applyAlignment="1" applyProtection="1">
      <alignment horizontal="center" vertical="center"/>
    </xf>
    <xf numFmtId="189" fontId="86" fillId="63" borderId="11" xfId="0" applyNumberFormat="1" applyFont="1" applyFill="1" applyBorder="1" applyAlignment="1" applyProtection="1">
      <alignment horizontal="center" vertical="center" wrapText="1" readingOrder="1"/>
    </xf>
    <xf numFmtId="0" fontId="0" fillId="57" borderId="11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1" xfId="0" applyBorder="1" applyAlignment="1" applyProtection="1">
      <alignment wrapText="1"/>
    </xf>
    <xf numFmtId="0" fontId="0" fillId="57" borderId="11" xfId="0" applyFont="1" applyFill="1" applyBorder="1" applyProtection="1"/>
    <xf numFmtId="168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wrapText="1"/>
    </xf>
    <xf numFmtId="0" fontId="0" fillId="0" borderId="11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91" fillId="63" borderId="11" xfId="0" applyNumberFormat="1" applyFont="1" applyFill="1" applyBorder="1" applyAlignment="1" applyProtection="1">
      <alignment horizontal="center" vertical="center" wrapText="1" readingOrder="1"/>
    </xf>
    <xf numFmtId="0" fontId="0" fillId="0" borderId="11" xfId="0" applyFont="1" applyBorder="1" applyAlignment="1" applyProtection="1"/>
    <xf numFmtId="0" fontId="0" fillId="0" borderId="0" xfId="0" applyFont="1" applyFill="1" applyBorder="1" applyProtection="1"/>
    <xf numFmtId="0" fontId="87" fillId="57" borderId="26" xfId="0" applyFont="1" applyFill="1" applyBorder="1" applyAlignment="1" applyProtection="1">
      <alignment wrapText="1"/>
    </xf>
    <xf numFmtId="0" fontId="0" fillId="57" borderId="51" xfId="0" applyFont="1" applyFill="1" applyBorder="1" applyProtection="1"/>
    <xf numFmtId="0" fontId="0" fillId="57" borderId="52" xfId="0" applyFont="1" applyFill="1" applyBorder="1" applyProtection="1"/>
    <xf numFmtId="0" fontId="66" fillId="57" borderId="53" xfId="0" applyFont="1" applyFill="1" applyBorder="1" applyProtection="1"/>
    <xf numFmtId="0" fontId="0" fillId="57" borderId="0" xfId="0" applyFont="1" applyFill="1" applyBorder="1" applyProtection="1"/>
    <xf numFmtId="0" fontId="0" fillId="57" borderId="54" xfId="0" applyFont="1" applyFill="1" applyBorder="1" applyProtection="1"/>
    <xf numFmtId="0" fontId="0" fillId="57" borderId="53" xfId="0" applyFont="1" applyFill="1" applyBorder="1" applyProtection="1"/>
    <xf numFmtId="0" fontId="0" fillId="57" borderId="0" xfId="0" applyFont="1" applyFill="1" applyBorder="1" applyAlignment="1" applyProtection="1">
      <alignment horizontal="center" vertical="center"/>
    </xf>
    <xf numFmtId="0" fontId="0" fillId="57" borderId="41" xfId="0" applyFont="1" applyFill="1" applyBorder="1" applyProtection="1"/>
    <xf numFmtId="0" fontId="0" fillId="57" borderId="55" xfId="0" applyFont="1" applyFill="1" applyBorder="1" applyAlignment="1" applyProtection="1">
      <alignment horizontal="center" vertical="center"/>
    </xf>
    <xf numFmtId="168" fontId="0" fillId="57" borderId="55" xfId="0" applyNumberFormat="1" applyFont="1" applyFill="1" applyBorder="1" applyAlignment="1" applyProtection="1">
      <alignment horizontal="center"/>
    </xf>
    <xf numFmtId="0" fontId="0" fillId="57" borderId="55" xfId="0" applyFont="1" applyFill="1" applyBorder="1" applyAlignment="1" applyProtection="1">
      <alignment horizontal="center"/>
    </xf>
    <xf numFmtId="0" fontId="0" fillId="57" borderId="55" xfId="0" applyFont="1" applyFill="1" applyBorder="1" applyProtection="1"/>
    <xf numFmtId="0" fontId="0" fillId="57" borderId="56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86" fillId="0" borderId="0" xfId="0" applyFont="1" applyProtection="1">
      <protection hidden="1"/>
    </xf>
    <xf numFmtId="188" fontId="86" fillId="0" borderId="0" xfId="0" applyNumberFormat="1" applyFont="1" applyProtection="1">
      <protection hidden="1"/>
    </xf>
    <xf numFmtId="0" fontId="86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62" borderId="29" xfId="0" applyNumberFormat="1" applyFont="1" applyFill="1" applyBorder="1" applyAlignment="1" applyProtection="1">
      <alignment horizontal="center" vertical="center"/>
    </xf>
    <xf numFmtId="194" fontId="0" fillId="62" borderId="29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97" fillId="0" borderId="0" xfId="0" applyFont="1" applyProtection="1"/>
    <xf numFmtId="0" fontId="0" fillId="0" borderId="0" xfId="0" applyAlignment="1" applyProtection="1">
      <alignment horizontal="center"/>
    </xf>
    <xf numFmtId="0" fontId="0" fillId="57" borderId="57" xfId="0" applyFill="1" applyBorder="1" applyAlignment="1" applyProtection="1">
      <alignment horizontal="center" vertical="center"/>
    </xf>
    <xf numFmtId="0" fontId="3" fillId="57" borderId="38" xfId="108" applyFont="1" applyFill="1" applyBorder="1" applyAlignment="1" applyProtection="1">
      <alignment horizontal="center" vertical="center" wrapText="1"/>
    </xf>
    <xf numFmtId="0" fontId="3" fillId="57" borderId="11" xfId="108" applyFont="1" applyFill="1" applyBorder="1" applyAlignment="1" applyProtection="1">
      <alignment horizontal="center" vertical="center" wrapText="1"/>
    </xf>
    <xf numFmtId="0" fontId="0" fillId="68" borderId="53" xfId="0" applyFill="1" applyBorder="1" applyAlignment="1" applyProtection="1">
      <alignment horizontal="center" vertical="center"/>
    </xf>
    <xf numFmtId="178" fontId="59" fillId="68" borderId="0" xfId="85" applyNumberFormat="1" applyFont="1" applyFill="1" applyBorder="1" applyAlignment="1" applyProtection="1">
      <alignment horizontal="center" vertical="center"/>
    </xf>
    <xf numFmtId="165" fontId="4" fillId="68" borderId="0" xfId="108" applyNumberFormat="1" applyFont="1" applyFill="1" applyBorder="1" applyAlignment="1" applyProtection="1">
      <alignment horizontal="center" vertical="center"/>
    </xf>
    <xf numFmtId="178" fontId="59" fillId="68" borderId="54" xfId="85" applyNumberFormat="1" applyFont="1" applyFill="1" applyBorder="1" applyAlignment="1" applyProtection="1">
      <alignment horizontal="center" vertical="center"/>
    </xf>
    <xf numFmtId="0" fontId="0" fillId="63" borderId="58" xfId="0" applyFill="1" applyBorder="1" applyProtection="1"/>
    <xf numFmtId="0" fontId="0" fillId="63" borderId="53" xfId="0" applyFill="1" applyBorder="1" applyProtection="1"/>
    <xf numFmtId="180" fontId="59" fillId="0" borderId="0" xfId="85" applyNumberFormat="1" applyFont="1" applyBorder="1" applyAlignment="1" applyProtection="1">
      <alignment horizontal="center"/>
    </xf>
    <xf numFmtId="181" fontId="59" fillId="0" borderId="0" xfId="85" applyNumberFormat="1" applyFont="1" applyBorder="1" applyProtection="1"/>
    <xf numFmtId="181" fontId="59" fillId="0" borderId="54" xfId="85" applyNumberFormat="1" applyFont="1" applyBorder="1" applyProtection="1"/>
    <xf numFmtId="0" fontId="0" fillId="63" borderId="59" xfId="0" applyFill="1" applyBorder="1" applyProtection="1"/>
    <xf numFmtId="0" fontId="0" fillId="0" borderId="55" xfId="0" applyBorder="1" applyProtection="1"/>
    <xf numFmtId="0" fontId="0" fillId="63" borderId="60" xfId="0" applyFill="1" applyBorder="1" applyProtection="1"/>
    <xf numFmtId="0" fontId="0" fillId="63" borderId="41" xfId="0" applyFill="1" applyBorder="1" applyProtection="1"/>
    <xf numFmtId="0" fontId="0" fillId="0" borderId="0" xfId="0" applyFill="1" applyBorder="1" applyProtection="1"/>
    <xf numFmtId="0" fontId="3" fillId="0" borderId="0" xfId="108" applyAlignment="1" applyProtection="1">
      <alignment vertical="center"/>
    </xf>
    <xf numFmtId="0" fontId="3" fillId="0" borderId="0" xfId="108" applyFont="1" applyBorder="1" applyAlignment="1" applyProtection="1">
      <alignment vertical="center"/>
    </xf>
    <xf numFmtId="0" fontId="3" fillId="0" borderId="44" xfId="108" applyFont="1" applyBorder="1" applyAlignment="1" applyProtection="1">
      <alignment vertical="center"/>
    </xf>
    <xf numFmtId="0" fontId="3" fillId="0" borderId="46" xfId="108" applyFont="1" applyBorder="1" applyAlignment="1" applyProtection="1">
      <alignment vertical="center"/>
    </xf>
    <xf numFmtId="0" fontId="3" fillId="0" borderId="11" xfId="108" applyFont="1" applyBorder="1" applyAlignment="1" applyProtection="1">
      <alignment vertical="center"/>
    </xf>
    <xf numFmtId="0" fontId="0" fillId="0" borderId="11" xfId="0" applyBorder="1" applyProtection="1"/>
    <xf numFmtId="0" fontId="3" fillId="0" borderId="61" xfId="108" applyFont="1" applyBorder="1" applyAlignment="1" applyProtection="1">
      <alignment vertical="center"/>
    </xf>
    <xf numFmtId="0" fontId="3" fillId="0" borderId="35" xfId="108" applyFont="1" applyBorder="1" applyAlignment="1" applyProtection="1">
      <alignment vertical="center"/>
    </xf>
    <xf numFmtId="0" fontId="3" fillId="0" borderId="11" xfId="108" applyFont="1" applyBorder="1" applyAlignment="1" applyProtection="1">
      <alignment horizontal="center" vertical="center"/>
    </xf>
    <xf numFmtId="0" fontId="3" fillId="0" borderId="36" xfId="108" applyFont="1" applyBorder="1" applyAlignment="1" applyProtection="1">
      <alignment horizontal="center" vertical="center"/>
    </xf>
    <xf numFmtId="0" fontId="3" fillId="0" borderId="61" xfId="108" applyFont="1" applyBorder="1" applyAlignment="1" applyProtection="1">
      <alignment horizontal="center" vertical="center"/>
    </xf>
    <xf numFmtId="0" fontId="3" fillId="63" borderId="11" xfId="108" applyFont="1" applyFill="1" applyBorder="1" applyAlignment="1" applyProtection="1">
      <alignment horizontal="center" vertical="center"/>
    </xf>
    <xf numFmtId="0" fontId="3" fillId="63" borderId="11" xfId="108" applyFont="1" applyFill="1" applyBorder="1" applyAlignment="1" applyProtection="1">
      <alignment horizontal="center" vertical="center" wrapText="1"/>
    </xf>
    <xf numFmtId="0" fontId="3" fillId="0" borderId="35" xfId="108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11" xfId="108" quotePrefix="1" applyFont="1" applyBorder="1" applyAlignment="1" applyProtection="1">
      <alignment horizontal="center" vertical="center"/>
    </xf>
    <xf numFmtId="0" fontId="3" fillId="69" borderId="11" xfId="108" applyFont="1" applyFill="1" applyBorder="1" applyAlignment="1" applyProtection="1">
      <alignment horizontal="justify" vertical="center"/>
    </xf>
    <xf numFmtId="171" fontId="3" fillId="0" borderId="11" xfId="108" applyNumberFormat="1" applyFont="1" applyBorder="1" applyAlignment="1" applyProtection="1">
      <alignment vertical="center"/>
    </xf>
    <xf numFmtId="171" fontId="3" fillId="0" borderId="11" xfId="108" applyNumberFormat="1" applyFont="1" applyBorder="1" applyAlignment="1" applyProtection="1">
      <alignment horizontal="center" vertical="center"/>
    </xf>
    <xf numFmtId="170" fontId="3" fillId="0" borderId="11" xfId="108" applyNumberFormat="1" applyFont="1" applyBorder="1" applyAlignment="1" applyProtection="1">
      <alignment horizontal="center" vertical="center"/>
    </xf>
    <xf numFmtId="0" fontId="3" fillId="70" borderId="11" xfId="108" applyFont="1" applyFill="1" applyBorder="1" applyAlignment="1" applyProtection="1">
      <alignment horizontal="justify" vertical="center"/>
    </xf>
    <xf numFmtId="0" fontId="3" fillId="0" borderId="0" xfId="108" applyFont="1" applyBorder="1" applyAlignment="1" applyProtection="1">
      <alignment horizontal="center" vertical="center"/>
    </xf>
    <xf numFmtId="0" fontId="3" fillId="0" borderId="0" xfId="108" applyFont="1" applyAlignment="1" applyProtection="1">
      <alignment vertical="center"/>
    </xf>
    <xf numFmtId="171" fontId="3" fillId="0" borderId="0" xfId="108" applyNumberFormat="1" applyFont="1" applyBorder="1" applyAlignment="1" applyProtection="1">
      <alignment vertical="center"/>
    </xf>
    <xf numFmtId="0" fontId="3" fillId="71" borderId="11" xfId="108" applyFont="1" applyFill="1" applyBorder="1" applyAlignment="1" applyProtection="1">
      <alignment vertical="center" wrapText="1"/>
    </xf>
    <xf numFmtId="0" fontId="3" fillId="65" borderId="11" xfId="108" applyFont="1" applyFill="1" applyBorder="1" applyAlignment="1" applyProtection="1">
      <alignment horizontal="justify" vertical="center"/>
    </xf>
    <xf numFmtId="0" fontId="3" fillId="72" borderId="11" xfId="108" applyFont="1" applyFill="1" applyBorder="1" applyAlignment="1" applyProtection="1">
      <alignment horizontal="justify" vertical="center"/>
    </xf>
    <xf numFmtId="0" fontId="3" fillId="57" borderId="0" xfId="108" applyFont="1" applyFill="1" applyBorder="1" applyAlignment="1" applyProtection="1">
      <alignment vertical="center"/>
    </xf>
    <xf numFmtId="1" fontId="86" fillId="0" borderId="0" xfId="0" applyNumberFormat="1" applyFont="1" applyProtection="1">
      <protection hidden="1"/>
    </xf>
    <xf numFmtId="0" fontId="39" fillId="0" borderId="0" xfId="0" applyFont="1" applyAlignment="1" applyProtection="1">
      <alignment horizontal="center" vertical="center" wrapText="1"/>
    </xf>
    <xf numFmtId="0" fontId="0" fillId="58" borderId="57" xfId="0" applyFont="1" applyFill="1" applyBorder="1" applyAlignment="1" applyProtection="1">
      <alignment horizontal="right"/>
      <protection locked="0"/>
    </xf>
    <xf numFmtId="0" fontId="0" fillId="58" borderId="38" xfId="0" applyFont="1" applyFill="1" applyBorder="1" applyProtection="1">
      <protection locked="0"/>
    </xf>
    <xf numFmtId="0" fontId="0" fillId="58" borderId="11" xfId="0" applyFont="1" applyFill="1" applyBorder="1" applyAlignment="1" applyProtection="1">
      <alignment horizontal="center"/>
    </xf>
    <xf numFmtId="0" fontId="91" fillId="0" borderId="0" xfId="0" applyFont="1"/>
    <xf numFmtId="0" fontId="86" fillId="0" borderId="0" xfId="0" applyFont="1" applyAlignment="1">
      <alignment horizontal="center" vertical="center"/>
    </xf>
    <xf numFmtId="0" fontId="86" fillId="0" borderId="0" xfId="0" applyFont="1" applyFill="1" applyAlignment="1" applyProtection="1">
      <alignment horizontal="center" vertical="center"/>
      <protection hidden="1"/>
    </xf>
    <xf numFmtId="0" fontId="86" fillId="66" borderId="0" xfId="0" applyFont="1" applyFill="1" applyProtection="1">
      <protection hidden="1"/>
    </xf>
    <xf numFmtId="0" fontId="86" fillId="66" borderId="0" xfId="0" applyFont="1" applyFill="1"/>
    <xf numFmtId="0" fontId="86" fillId="66" borderId="0" xfId="0" applyFont="1" applyFill="1" applyAlignment="1" applyProtection="1">
      <alignment horizontal="center"/>
      <protection hidden="1"/>
    </xf>
    <xf numFmtId="0" fontId="86" fillId="66" borderId="0" xfId="0" quotePrefix="1" applyFont="1" applyFill="1" applyProtection="1">
      <protection hidden="1"/>
    </xf>
    <xf numFmtId="0" fontId="86" fillId="0" borderId="0" xfId="0" applyFont="1" applyFill="1" applyAlignment="1" applyProtection="1">
      <alignment horizontal="left"/>
      <protection hidden="1"/>
    </xf>
    <xf numFmtId="0" fontId="91" fillId="57" borderId="43" xfId="108" applyFont="1" applyFill="1" applyBorder="1" applyAlignment="1" applyProtection="1">
      <alignment horizontal="center" vertical="center" wrapText="1"/>
    </xf>
    <xf numFmtId="191" fontId="0" fillId="60" borderId="0" xfId="0" applyNumberFormat="1" applyFont="1" applyFill="1" applyBorder="1" applyAlignment="1" applyProtection="1">
      <alignment horizontal="center" vertical="center"/>
      <protection locked="0"/>
    </xf>
    <xf numFmtId="169" fontId="0" fillId="60" borderId="0" xfId="0" applyNumberFormat="1" applyFont="1" applyFill="1" applyBorder="1" applyAlignment="1" applyProtection="1">
      <alignment horizontal="center" vertical="center"/>
      <protection locked="0"/>
    </xf>
    <xf numFmtId="193" fontId="0" fillId="60" borderId="0" xfId="0" applyNumberFormat="1" applyFont="1" applyFill="1" applyBorder="1" applyAlignment="1" applyProtection="1">
      <alignment horizontal="center" vertical="center"/>
      <protection locked="0"/>
    </xf>
    <xf numFmtId="192" fontId="0" fillId="60" borderId="0" xfId="0" applyNumberFormat="1" applyFont="1" applyFill="1" applyBorder="1" applyAlignment="1" applyProtection="1">
      <alignment horizontal="center" vertical="center"/>
      <protection locked="0"/>
    </xf>
    <xf numFmtId="192" fontId="0" fillId="60" borderId="62" xfId="0" applyNumberFormat="1" applyFont="1" applyFill="1" applyBorder="1" applyAlignment="1" applyProtection="1">
      <alignment horizontal="center" vertical="center"/>
      <protection locked="0"/>
    </xf>
    <xf numFmtId="184" fontId="0" fillId="60" borderId="0" xfId="0" applyNumberFormat="1" applyFont="1" applyFill="1" applyBorder="1" applyAlignment="1" applyProtection="1">
      <alignment horizontal="center" vertical="center"/>
      <protection locked="0"/>
    </xf>
    <xf numFmtId="184" fontId="0" fillId="60" borderId="0" xfId="0" applyNumberFormat="1" applyFont="1" applyFill="1" applyBorder="1" applyAlignment="1" applyProtection="1">
      <alignment vertical="center"/>
      <protection locked="0"/>
    </xf>
    <xf numFmtId="166" fontId="0" fillId="60" borderId="0" xfId="0" applyNumberFormat="1" applyFont="1" applyFill="1" applyBorder="1" applyAlignment="1" applyProtection="1">
      <alignment horizontal="center" vertical="center"/>
      <protection locked="0"/>
    </xf>
    <xf numFmtId="166" fontId="0" fillId="60" borderId="62" xfId="0" applyNumberFormat="1" applyFont="1" applyFill="1" applyBorder="1" applyAlignment="1" applyProtection="1">
      <alignment horizontal="center" vertical="center"/>
      <protection locked="0"/>
    </xf>
    <xf numFmtId="195" fontId="0" fillId="0" borderId="11" xfId="0" applyNumberFormat="1" applyFont="1" applyFill="1" applyBorder="1" applyAlignment="1" applyProtection="1">
      <alignment horizontal="left" vertical="center"/>
    </xf>
    <xf numFmtId="195" fontId="0" fillId="0" borderId="11" xfId="0" applyNumberFormat="1" applyFont="1" applyFill="1" applyBorder="1" applyAlignment="1" applyProtection="1">
      <alignment horizontal="left" vertical="center"/>
      <protection locked="0"/>
    </xf>
    <xf numFmtId="195" fontId="0" fillId="0" borderId="11" xfId="0" applyNumberFormat="1" applyFont="1" applyFill="1" applyBorder="1" applyAlignment="1" applyProtection="1">
      <alignment horizontal="center" vertical="center"/>
    </xf>
    <xf numFmtId="168" fontId="0" fillId="0" borderId="11" xfId="0" applyNumberFormat="1" applyFont="1" applyFill="1" applyBorder="1" applyAlignment="1" applyProtection="1">
      <alignment horizontal="center" vertical="center"/>
    </xf>
    <xf numFmtId="195" fontId="0" fillId="0" borderId="11" xfId="0" applyNumberFormat="1" applyFont="1" applyFill="1" applyBorder="1" applyAlignment="1" applyProtection="1">
      <alignment horizontal="center" vertical="center"/>
      <protection locked="0"/>
    </xf>
    <xf numFmtId="168" fontId="0" fillId="0" borderId="11" xfId="0" applyNumberFormat="1" applyFont="1" applyFill="1" applyBorder="1" applyAlignment="1" applyProtection="1">
      <alignment horizontal="center" vertical="center"/>
      <protection locked="0"/>
    </xf>
    <xf numFmtId="195" fontId="0" fillId="0" borderId="11" xfId="0" applyNumberFormat="1" applyFont="1" applyBorder="1" applyAlignment="1" applyProtection="1">
      <alignment horizontal="center" vertical="center"/>
    </xf>
    <xf numFmtId="195" fontId="0" fillId="73" borderId="0" xfId="0" applyNumberFormat="1" applyFont="1" applyFill="1" applyBorder="1" applyAlignment="1" applyProtection="1">
      <alignment horizontal="center"/>
    </xf>
    <xf numFmtId="192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57" xfId="0" applyBorder="1" applyProtection="1"/>
    <xf numFmtId="0" fontId="86" fillId="59" borderId="0" xfId="0" applyNumberFormat="1" applyFont="1" applyFill="1" applyProtection="1">
      <protection hidden="1"/>
    </xf>
    <xf numFmtId="0" fontId="91" fillId="0" borderId="0" xfId="0" applyFont="1" applyBorder="1" applyProtection="1"/>
    <xf numFmtId="0" fontId="0" fillId="58" borderId="43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18" xfId="0" applyNumberFormat="1" applyFont="1" applyFill="1" applyBorder="1" applyAlignment="1" applyProtection="1">
      <alignment horizontal="center" vertical="center"/>
    </xf>
    <xf numFmtId="168" fontId="0" fillId="59" borderId="63" xfId="0" applyNumberFormat="1" applyFont="1" applyFill="1" applyBorder="1" applyAlignment="1" applyProtection="1">
      <alignment horizontal="center" vertical="center"/>
      <protection locked="0"/>
    </xf>
    <xf numFmtId="0" fontId="0" fillId="74" borderId="29" xfId="0" applyFont="1" applyFill="1" applyBorder="1" applyAlignment="1" applyProtection="1">
      <alignment vertical="center"/>
    </xf>
    <xf numFmtId="0" fontId="98" fillId="57" borderId="43" xfId="108" applyFont="1" applyFill="1" applyBorder="1" applyAlignment="1" applyProtection="1">
      <alignment horizontal="center" vertical="center" wrapText="1"/>
    </xf>
    <xf numFmtId="0" fontId="0" fillId="62" borderId="23" xfId="0" applyFont="1" applyFill="1" applyBorder="1" applyAlignment="1" applyProtection="1">
      <alignment horizontal="center" vertical="center"/>
    </xf>
    <xf numFmtId="0" fontId="0" fillId="60" borderId="62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61" fillId="75" borderId="11" xfId="0" applyNumberFormat="1" applyFont="1" applyFill="1" applyBorder="1" applyAlignment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center"/>
    </xf>
    <xf numFmtId="0" fontId="86" fillId="60" borderId="64" xfId="0" applyFont="1" applyFill="1" applyBorder="1" applyAlignment="1" applyProtection="1">
      <alignment horizontal="center" vertical="center"/>
      <protection locked="0"/>
    </xf>
    <xf numFmtId="0" fontId="86" fillId="60" borderId="38" xfId="0" applyFont="1" applyFill="1" applyBorder="1" applyAlignment="1" applyProtection="1">
      <alignment horizontal="center" vertical="center"/>
      <protection locked="0"/>
    </xf>
    <xf numFmtId="0" fontId="86" fillId="60" borderId="42" xfId="0" applyFont="1" applyFill="1" applyBorder="1" applyAlignment="1" applyProtection="1">
      <alignment horizontal="center" vertical="center"/>
      <protection locked="0"/>
    </xf>
    <xf numFmtId="0" fontId="91" fillId="0" borderId="65" xfId="108" applyFont="1" applyBorder="1" applyAlignment="1" applyProtection="1">
      <alignment horizontal="center"/>
    </xf>
    <xf numFmtId="0" fontId="91" fillId="0" borderId="66" xfId="108" applyFont="1" applyBorder="1" applyAlignment="1" applyProtection="1">
      <alignment horizontal="center"/>
    </xf>
    <xf numFmtId="0" fontId="91" fillId="0" borderId="67" xfId="108" applyFont="1" applyBorder="1" applyAlignment="1" applyProtection="1">
      <alignment horizontal="center"/>
    </xf>
    <xf numFmtId="179" fontId="59" fillId="0" borderId="0" xfId="86" applyNumberFormat="1" applyFont="1" applyBorder="1" applyProtection="1"/>
    <xf numFmtId="179" fontId="59" fillId="0" borderId="0" xfId="86" applyNumberFormat="1" applyFont="1" applyBorder="1" applyAlignment="1" applyProtection="1">
      <alignment vertical="center"/>
    </xf>
    <xf numFmtId="180" fontId="59" fillId="0" borderId="0" xfId="86" applyNumberFormat="1" applyFont="1" applyBorder="1" applyAlignment="1" applyProtection="1">
      <alignment horizontal="center"/>
    </xf>
    <xf numFmtId="181" fontId="59" fillId="0" borderId="0" xfId="86" applyNumberFormat="1" applyFont="1" applyBorder="1" applyProtection="1"/>
    <xf numFmtId="181" fontId="59" fillId="0" borderId="54" xfId="86" applyNumberFormat="1" applyFont="1" applyBorder="1" applyProtection="1"/>
    <xf numFmtId="179" fontId="86" fillId="64" borderId="0" xfId="86" applyNumberFormat="1" applyFont="1" applyFill="1" applyBorder="1" applyProtection="1"/>
    <xf numFmtId="180" fontId="86" fillId="64" borderId="0" xfId="86" applyNumberFormat="1" applyFont="1" applyFill="1" applyBorder="1" applyAlignment="1" applyProtection="1">
      <alignment horizontal="center"/>
    </xf>
    <xf numFmtId="181" fontId="86" fillId="64" borderId="0" xfId="86" applyNumberFormat="1" applyFont="1" applyFill="1" applyBorder="1" applyProtection="1"/>
    <xf numFmtId="181" fontId="86" fillId="64" borderId="54" xfId="86" applyNumberFormat="1" applyFont="1" applyFill="1" applyBorder="1" applyProtection="1"/>
    <xf numFmtId="179" fontId="86" fillId="76" borderId="0" xfId="86" applyNumberFormat="1" applyFont="1" applyFill="1" applyBorder="1" applyProtection="1"/>
    <xf numFmtId="180" fontId="86" fillId="76" borderId="0" xfId="86" applyNumberFormat="1" applyFont="1" applyFill="1" applyBorder="1" applyAlignment="1" applyProtection="1">
      <alignment horizontal="center"/>
    </xf>
    <xf numFmtId="181" fontId="86" fillId="76" borderId="0" xfId="86" applyNumberFormat="1" applyFont="1" applyFill="1" applyBorder="1" applyProtection="1"/>
    <xf numFmtId="181" fontId="86" fillId="76" borderId="54" xfId="86" applyNumberFormat="1" applyFont="1" applyFill="1" applyBorder="1" applyProtection="1"/>
    <xf numFmtId="179" fontId="59" fillId="64" borderId="0" xfId="86" applyNumberFormat="1" applyFont="1" applyFill="1" applyBorder="1" applyProtection="1"/>
    <xf numFmtId="180" fontId="59" fillId="64" borderId="0" xfId="86" applyNumberFormat="1" applyFont="1" applyFill="1" applyBorder="1" applyAlignment="1" applyProtection="1">
      <alignment horizontal="center"/>
    </xf>
    <xf numFmtId="181" fontId="59" fillId="64" borderId="0" xfId="86" applyNumberFormat="1" applyFont="1" applyFill="1" applyBorder="1" applyProtection="1"/>
    <xf numFmtId="181" fontId="59" fillId="64" borderId="54" xfId="86" applyNumberFormat="1" applyFont="1" applyFill="1" applyBorder="1" applyProtection="1"/>
    <xf numFmtId="179" fontId="86" fillId="76" borderId="55" xfId="86" applyNumberFormat="1" applyFont="1" applyFill="1" applyBorder="1" applyProtection="1"/>
    <xf numFmtId="180" fontId="86" fillId="76" borderId="55" xfId="86" applyNumberFormat="1" applyFont="1" applyFill="1" applyBorder="1" applyAlignment="1" applyProtection="1">
      <alignment horizontal="center"/>
    </xf>
    <xf numFmtId="181" fontId="86" fillId="76" borderId="55" xfId="86" applyNumberFormat="1" applyFont="1" applyFill="1" applyBorder="1" applyProtection="1"/>
    <xf numFmtId="181" fontId="86" fillId="76" borderId="56" xfId="86" applyNumberFormat="1" applyFont="1" applyFill="1" applyBorder="1" applyProtection="1"/>
    <xf numFmtId="0" fontId="0" fillId="57" borderId="11" xfId="0" applyFill="1" applyBorder="1" applyAlignment="1">
      <alignment horizontal="center"/>
    </xf>
    <xf numFmtId="0" fontId="0" fillId="61" borderId="18" xfId="0" applyFont="1" applyFill="1" applyBorder="1" applyAlignment="1" applyProtection="1">
      <alignment horizontal="center" vertical="center"/>
    </xf>
    <xf numFmtId="0" fontId="0" fillId="61" borderId="27" xfId="0" applyFont="1" applyFill="1" applyBorder="1" applyAlignment="1" applyProtection="1">
      <alignment horizontal="center" textRotation="90" wrapText="1"/>
    </xf>
    <xf numFmtId="0" fontId="86" fillId="61" borderId="18" xfId="0" applyFont="1" applyFill="1" applyBorder="1" applyAlignment="1" applyProtection="1">
      <alignment horizontal="center" vertical="center" wrapText="1"/>
      <protection locked="0"/>
    </xf>
    <xf numFmtId="0" fontId="0" fillId="61" borderId="36" xfId="0" applyFont="1" applyFill="1" applyBorder="1" applyAlignment="1" applyProtection="1">
      <alignment horizontal="center" vertical="center"/>
    </xf>
    <xf numFmtId="0" fontId="0" fillId="61" borderId="11" xfId="0" applyFont="1" applyFill="1" applyBorder="1" applyAlignment="1" applyProtection="1">
      <alignment horizontal="center" vertical="center"/>
    </xf>
    <xf numFmtId="0" fontId="0" fillId="61" borderId="22" xfId="0" applyFont="1" applyFill="1" applyBorder="1" applyAlignment="1" applyProtection="1">
      <alignment horizontal="center" vertical="center"/>
    </xf>
    <xf numFmtId="12" fontId="0" fillId="58" borderId="11" xfId="0" applyNumberFormat="1" applyFont="1" applyFill="1" applyBorder="1" applyAlignment="1" applyProtection="1">
      <alignment horizontal="center"/>
      <protection locked="0"/>
    </xf>
    <xf numFmtId="12" fontId="86" fillId="0" borderId="0" xfId="108" applyNumberFormat="1" applyFont="1" applyFill="1" applyAlignment="1" applyProtection="1">
      <alignment horizontal="left"/>
      <protection hidden="1"/>
    </xf>
    <xf numFmtId="0" fontId="59" fillId="0" borderId="0" xfId="111" applyFont="1" applyFill="1" applyAlignment="1">
      <alignment vertical="center"/>
    </xf>
    <xf numFmtId="0" fontId="0" fillId="66" borderId="0" xfId="0" applyFont="1" applyFill="1" applyBorder="1" applyAlignment="1" applyProtection="1">
      <alignment horizontal="center"/>
      <protection locked="0"/>
    </xf>
    <xf numFmtId="0" fontId="6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91" fillId="0" borderId="17" xfId="108" applyFont="1" applyBorder="1" applyAlignment="1" applyProtection="1">
      <alignment horizontal="left" vertical="center"/>
    </xf>
    <xf numFmtId="0" fontId="91" fillId="0" borderId="29" xfId="108" applyFont="1" applyBorder="1" applyAlignment="1" applyProtection="1">
      <alignment horizontal="left" vertical="center"/>
    </xf>
    <xf numFmtId="0" fontId="91" fillId="0" borderId="19" xfId="108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3" fillId="0" borderId="43" xfId="108" applyFont="1" applyBorder="1" applyAlignment="1" applyProtection="1">
      <alignment horizontal="center" vertical="center" wrapText="1"/>
    </xf>
    <xf numFmtId="0" fontId="3" fillId="0" borderId="36" xfId="108" applyFont="1" applyBorder="1" applyAlignment="1" applyProtection="1">
      <alignment horizontal="center" vertical="center"/>
    </xf>
    <xf numFmtId="0" fontId="3" fillId="0" borderId="44" xfId="108" applyFont="1" applyBorder="1" applyAlignment="1" applyProtection="1">
      <alignment horizontal="center" vertical="center"/>
    </xf>
    <xf numFmtId="0" fontId="3" fillId="0" borderId="48" xfId="108" applyFont="1" applyBorder="1" applyAlignment="1" applyProtection="1">
      <alignment horizontal="center" vertical="center"/>
    </xf>
    <xf numFmtId="0" fontId="3" fillId="0" borderId="46" xfId="108" applyFont="1" applyBorder="1" applyAlignment="1" applyProtection="1">
      <alignment horizontal="center" vertical="center"/>
    </xf>
  </cellXfs>
  <cellStyles count="153">
    <cellStyle name="1." xfId="1"/>
    <cellStyle name="20 % - Akzent1 2" xfId="2"/>
    <cellStyle name="20 % - Akzent1 2 2" xfId="3"/>
    <cellStyle name="20 % - Akzent1 3" xfId="4"/>
    <cellStyle name="20 % - Akzent2 2" xfId="5"/>
    <cellStyle name="20 % - Akzent2 2 2" xfId="6"/>
    <cellStyle name="20 % - Akzent2 3" xfId="7"/>
    <cellStyle name="20 % - Akzent3 2" xfId="8"/>
    <cellStyle name="20 % - Akzent3 2 2" xfId="9"/>
    <cellStyle name="20 % - Akzent3 3" xfId="10"/>
    <cellStyle name="20 % - Akzent4 2" xfId="11"/>
    <cellStyle name="20 % - Akzent4 2 2" xfId="12"/>
    <cellStyle name="20 % - Akzent4 3" xfId="13"/>
    <cellStyle name="20 % - Akzent5 2" xfId="14"/>
    <cellStyle name="20 % - Akzent5 2 2" xfId="15"/>
    <cellStyle name="20 % - Akzent5 3" xfId="16"/>
    <cellStyle name="20 % - Akzent6 2" xfId="17"/>
    <cellStyle name="20 % - Akzent6 2 2" xfId="18"/>
    <cellStyle name="20 % - Akzent6 3" xfId="19"/>
    <cellStyle name="40 % - Akzent1 2" xfId="20"/>
    <cellStyle name="40 % - Akzent1 2 2" xfId="21"/>
    <cellStyle name="40 % - Akzent1 3" xfId="22"/>
    <cellStyle name="40 % - Akzent2 2" xfId="23"/>
    <cellStyle name="40 % - Akzent2 2 2" xfId="24"/>
    <cellStyle name="40 % - Akzent2 3" xfId="25"/>
    <cellStyle name="40 % - Akzent3 2" xfId="26"/>
    <cellStyle name="40 % - Akzent3 2 2" xfId="27"/>
    <cellStyle name="40 % - Akzent3 3" xfId="28"/>
    <cellStyle name="40 % - Akzent4 2" xfId="29"/>
    <cellStyle name="40 % - Akzent4 2 2" xfId="30"/>
    <cellStyle name="40 % - Akzent4 3" xfId="31"/>
    <cellStyle name="40 % - Akzent5 2" xfId="32"/>
    <cellStyle name="40 % - Akzent5 2 2" xfId="33"/>
    <cellStyle name="40 % - Akzent5 3" xfId="34"/>
    <cellStyle name="40 % - Akzent6 2" xfId="35"/>
    <cellStyle name="40 % - Akzent6 2 2" xfId="36"/>
    <cellStyle name="40 % - Akzent6 3" xfId="37"/>
    <cellStyle name="60 % - Akzent1 2" xfId="38"/>
    <cellStyle name="60 % - Akzent1 2 2" xfId="39"/>
    <cellStyle name="60 % - Akzent2 2" xfId="40"/>
    <cellStyle name="60 % - Akzent2 2 2" xfId="41"/>
    <cellStyle name="60 % - Akzent3 2" xfId="42"/>
    <cellStyle name="60 % - Akzent3 2 2" xfId="43"/>
    <cellStyle name="60 % - Akzent4 2" xfId="44"/>
    <cellStyle name="60 % - Akzent4 2 2" xfId="45"/>
    <cellStyle name="60 % - Akzent5 2" xfId="46"/>
    <cellStyle name="60 % - Akzent5 2 2" xfId="47"/>
    <cellStyle name="60 % - Akzent6 2" xfId="48"/>
    <cellStyle name="60 % - Akzent6 2 2" xfId="49"/>
    <cellStyle name="Akzent1 2" xfId="50"/>
    <cellStyle name="Akzent1 2 2" xfId="51"/>
    <cellStyle name="Akzent2 2" xfId="52"/>
    <cellStyle name="Akzent2 2 2" xfId="53"/>
    <cellStyle name="Akzent3 2" xfId="54"/>
    <cellStyle name="Akzent3 2 2" xfId="55"/>
    <cellStyle name="Akzent4 2" xfId="56"/>
    <cellStyle name="Akzent4 2 2" xfId="57"/>
    <cellStyle name="Akzent5 2" xfId="58"/>
    <cellStyle name="Akzent5 2 2" xfId="59"/>
    <cellStyle name="Akzent6 2" xfId="60"/>
    <cellStyle name="Akzent6 2 2" xfId="61"/>
    <cellStyle name="Ausgabe 2" xfId="62"/>
    <cellStyle name="Ausgabe 2 2" xfId="63"/>
    <cellStyle name="Berechnung 2" xfId="64"/>
    <cellStyle name="Berechnung 2 2" xfId="65"/>
    <cellStyle name="Comma [0]" xfId="66"/>
    <cellStyle name="Currency [0]" xfId="67"/>
    <cellStyle name="Datum" xfId="68"/>
    <cellStyle name="Datum [0]" xfId="69"/>
    <cellStyle name="Eingabe 2" xfId="70"/>
    <cellStyle name="Eingabe 2 2" xfId="71"/>
    <cellStyle name="Ergebnis 2" xfId="72"/>
    <cellStyle name="Ergebnis 2 2" xfId="73"/>
    <cellStyle name="Erklärender Text 2" xfId="74"/>
    <cellStyle name="Erklärender Text 2 2" xfId="75"/>
    <cellStyle name="Euro" xfId="76"/>
    <cellStyle name="Euro 2" xfId="77"/>
    <cellStyle name="Fest" xfId="78"/>
    <cellStyle name="Gut 2" xfId="79"/>
    <cellStyle name="Gut 2 2" xfId="80"/>
    <cellStyle name="Helv 08" xfId="81"/>
    <cellStyle name="Helv 12 fett" xfId="82"/>
    <cellStyle name="Helv 14 fett" xfId="83"/>
    <cellStyle name="Helv 18 fett" xfId="84"/>
    <cellStyle name="Komma" xfId="85" builtinId="3"/>
    <cellStyle name="Komma 2" xfId="86"/>
    <cellStyle name="Komma 2 2" xfId="87"/>
    <cellStyle name="Komma 3" xfId="88"/>
    <cellStyle name="Kopfzeile1" xfId="89"/>
    <cellStyle name="Kopfzeile2" xfId="90"/>
    <cellStyle name="Link" xfId="91" builtinId="8"/>
    <cellStyle name="Neutral 2" xfId="92"/>
    <cellStyle name="Neutral 2 2" xfId="93"/>
    <cellStyle name="Notiz 2" xfId="94"/>
    <cellStyle name="Notiz 2 2" xfId="95"/>
    <cellStyle name="Notiz 2 3" xfId="96"/>
    <cellStyle name="Notiz 3" xfId="97"/>
    <cellStyle name="Notiz 4" xfId="98"/>
    <cellStyle name="Prozent 2" xfId="99"/>
    <cellStyle name="Prozent 2 2" xfId="100"/>
    <cellStyle name="Prozent 3" xfId="101"/>
    <cellStyle name="Prozent[1]" xfId="102"/>
    <cellStyle name="Prozent[2]" xfId="103"/>
    <cellStyle name="Schattiert" xfId="104"/>
    <cellStyle name="Schlecht 2" xfId="105"/>
    <cellStyle name="Schlecht 2 2" xfId="106"/>
    <cellStyle name="Standard" xfId="0" builtinId="0"/>
    <cellStyle name="Standard 2" xfId="107"/>
    <cellStyle name="Standard 2 2" xfId="108"/>
    <cellStyle name="Standard 2 2 2" xfId="109"/>
    <cellStyle name="Standard 2 2 3" xfId="110"/>
    <cellStyle name="Standard 2 3" xfId="111"/>
    <cellStyle name="Standard 2 4" xfId="112"/>
    <cellStyle name="Standard 2 5" xfId="113"/>
    <cellStyle name="Standard 3" xfId="114"/>
    <cellStyle name="Standard 3 2" xfId="115"/>
    <cellStyle name="Standard 3 2 2" xfId="116"/>
    <cellStyle name="Standard 3 2 2 2" xfId="117"/>
    <cellStyle name="Standard 3 3" xfId="118"/>
    <cellStyle name="Standard 3 3 2" xfId="119"/>
    <cellStyle name="Standard 3 4" xfId="120"/>
    <cellStyle name="Standard 4" xfId="121"/>
    <cellStyle name="Standard 4 2" xfId="122"/>
    <cellStyle name="Standard 4 2 2" xfId="123"/>
    <cellStyle name="Standard 5" xfId="124"/>
    <cellStyle name="Standard 5 2" xfId="125"/>
    <cellStyle name="Standard 5 3" xfId="126"/>
    <cellStyle name="Standard 6" xfId="127"/>
    <cellStyle name="Summe" xfId="128"/>
    <cellStyle name="test1" xfId="129"/>
    <cellStyle name="Überschrift" xfId="130" builtinId="15" customBuiltin="1"/>
    <cellStyle name="Überschrift 1 2" xfId="131"/>
    <cellStyle name="Überschrift 1 3" xfId="132"/>
    <cellStyle name="Überschrift 1 3 2" xfId="133"/>
    <cellStyle name="Überschrift 2 2" xfId="134"/>
    <cellStyle name="Überschrift 2 2 2" xfId="135"/>
    <cellStyle name="Überschrift 2 2 3" xfId="136"/>
    <cellStyle name="Überschrift 2 3" xfId="137"/>
    <cellStyle name="Überschrift 3 2" xfId="138"/>
    <cellStyle name="Überschrift 3 2 2" xfId="139"/>
    <cellStyle name="Überschrift 4 2" xfId="140"/>
    <cellStyle name="Überschrift 4 3" xfId="141"/>
    <cellStyle name="Überschrift 4 3 2" xfId="142"/>
    <cellStyle name="Überschrift 5" xfId="143"/>
    <cellStyle name="Undefiniert" xfId="144"/>
    <cellStyle name="verborgen" xfId="145"/>
    <cellStyle name="Verknüpfte Zelle 2" xfId="146"/>
    <cellStyle name="Verknüpfte Zelle 2 2" xfId="147"/>
    <cellStyle name="Whrung" xfId="148"/>
    <cellStyle name="Warnender Text 2" xfId="149"/>
    <cellStyle name="Warnender Text 2 2" xfId="150"/>
    <cellStyle name="Zelle überprüfen 2" xfId="151"/>
    <cellStyle name="Zelle überprüfen 2 2" xfId="152"/>
  </cellStyles>
  <dxfs count="5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171450</xdr:rowOff>
    </xdr:from>
    <xdr:to>
      <xdr:col>6</xdr:col>
      <xdr:colOff>609600</xdr:colOff>
      <xdr:row>0</xdr:row>
      <xdr:rowOff>800100</xdr:rowOff>
    </xdr:to>
    <xdr:pic>
      <xdr:nvPicPr>
        <xdr:cNvPr id="104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1450"/>
          <a:ext cx="1200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9525</xdr:rowOff>
    </xdr:from>
    <xdr:to>
      <xdr:col>4</xdr:col>
      <xdr:colOff>133350</xdr:colOff>
      <xdr:row>0</xdr:row>
      <xdr:rowOff>819150</xdr:rowOff>
    </xdr:to>
    <xdr:pic>
      <xdr:nvPicPr>
        <xdr:cNvPr id="104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247650</xdr:rowOff>
    </xdr:from>
    <xdr:to>
      <xdr:col>2</xdr:col>
      <xdr:colOff>457200</xdr:colOff>
      <xdr:row>0</xdr:row>
      <xdr:rowOff>781050</xdr:rowOff>
    </xdr:to>
    <xdr:pic>
      <xdr:nvPicPr>
        <xdr:cNvPr id="1042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7650"/>
          <a:ext cx="1123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2828925</xdr:colOff>
      <xdr:row>0</xdr:row>
      <xdr:rowOff>161925</xdr:rowOff>
    </xdr:from>
    <xdr:to>
      <xdr:col>3</xdr:col>
      <xdr:colOff>600075</xdr:colOff>
      <xdr:row>0</xdr:row>
      <xdr:rowOff>790575</xdr:rowOff>
    </xdr:to>
    <xdr:pic>
      <xdr:nvPicPr>
        <xdr:cNvPr id="3091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1925"/>
          <a:ext cx="1200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1333500</xdr:colOff>
      <xdr:row>0</xdr:row>
      <xdr:rowOff>0</xdr:rowOff>
    </xdr:from>
    <xdr:to>
      <xdr:col>2</xdr:col>
      <xdr:colOff>2019300</xdr:colOff>
      <xdr:row>0</xdr:row>
      <xdr:rowOff>809625</xdr:rowOff>
    </xdr:to>
    <xdr:pic>
      <xdr:nvPicPr>
        <xdr:cNvPr id="309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0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0</xdr:row>
      <xdr:rowOff>276225</xdr:rowOff>
    </xdr:from>
    <xdr:to>
      <xdr:col>2</xdr:col>
      <xdr:colOff>857250</xdr:colOff>
      <xdr:row>0</xdr:row>
      <xdr:rowOff>809625</xdr:rowOff>
    </xdr:to>
    <xdr:pic>
      <xdr:nvPicPr>
        <xdr:cNvPr id="3093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40</xdr:row>
      <xdr:rowOff>180975</xdr:rowOff>
    </xdr:from>
    <xdr:to>
      <xdr:col>14</xdr:col>
      <xdr:colOff>1590675</xdr:colOff>
      <xdr:row>47</xdr:row>
      <xdr:rowOff>123825</xdr:rowOff>
    </xdr:to>
    <xdr:pic>
      <xdr:nvPicPr>
        <xdr:cNvPr id="514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220200"/>
          <a:ext cx="3200400" cy="1276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638175</xdr:colOff>
      <xdr:row>0</xdr:row>
      <xdr:rowOff>161925</xdr:rowOff>
    </xdr:from>
    <xdr:to>
      <xdr:col>5</xdr:col>
      <xdr:colOff>161925</xdr:colOff>
      <xdr:row>0</xdr:row>
      <xdr:rowOff>790575</xdr:rowOff>
    </xdr:to>
    <xdr:pic>
      <xdr:nvPicPr>
        <xdr:cNvPr id="514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61925"/>
          <a:ext cx="1209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2</xdr:col>
      <xdr:colOff>2057400</xdr:colOff>
      <xdr:row>0</xdr:row>
      <xdr:rowOff>809625</xdr:rowOff>
    </xdr:to>
    <xdr:pic>
      <xdr:nvPicPr>
        <xdr:cNvPr id="5147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257175</xdr:rowOff>
    </xdr:from>
    <xdr:to>
      <xdr:col>2</xdr:col>
      <xdr:colOff>819150</xdr:colOff>
      <xdr:row>0</xdr:row>
      <xdr:rowOff>790575</xdr:rowOff>
    </xdr:to>
    <xdr:pic>
      <xdr:nvPicPr>
        <xdr:cNvPr id="5148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40</xdr:row>
      <xdr:rowOff>180975</xdr:rowOff>
    </xdr:from>
    <xdr:to>
      <xdr:col>14</xdr:col>
      <xdr:colOff>1590675</xdr:colOff>
      <xdr:row>47</xdr:row>
      <xdr:rowOff>123825</xdr:rowOff>
    </xdr:to>
    <xdr:pic>
      <xdr:nvPicPr>
        <xdr:cNvPr id="1026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220200"/>
          <a:ext cx="3200400" cy="1276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638175</xdr:colOff>
      <xdr:row>0</xdr:row>
      <xdr:rowOff>161925</xdr:rowOff>
    </xdr:from>
    <xdr:to>
      <xdr:col>5</xdr:col>
      <xdr:colOff>161925</xdr:colOff>
      <xdr:row>0</xdr:row>
      <xdr:rowOff>790575</xdr:rowOff>
    </xdr:to>
    <xdr:pic>
      <xdr:nvPicPr>
        <xdr:cNvPr id="1026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61925"/>
          <a:ext cx="1209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2</xdr:col>
      <xdr:colOff>2057400</xdr:colOff>
      <xdr:row>0</xdr:row>
      <xdr:rowOff>809625</xdr:rowOff>
    </xdr:to>
    <xdr:pic>
      <xdr:nvPicPr>
        <xdr:cNvPr id="1026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0</xdr:row>
      <xdr:rowOff>247650</xdr:rowOff>
    </xdr:from>
    <xdr:to>
      <xdr:col>2</xdr:col>
      <xdr:colOff>885825</xdr:colOff>
      <xdr:row>0</xdr:row>
      <xdr:rowOff>781050</xdr:rowOff>
    </xdr:to>
    <xdr:pic>
      <xdr:nvPicPr>
        <xdr:cNvPr id="10265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7650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161925</xdr:rowOff>
    </xdr:from>
    <xdr:to>
      <xdr:col>4</xdr:col>
      <xdr:colOff>676275</xdr:colOff>
      <xdr:row>0</xdr:row>
      <xdr:rowOff>790575</xdr:rowOff>
    </xdr:to>
    <xdr:pic>
      <xdr:nvPicPr>
        <xdr:cNvPr id="1128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61925"/>
          <a:ext cx="1209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1876425</xdr:colOff>
      <xdr:row>0</xdr:row>
      <xdr:rowOff>809625</xdr:rowOff>
    </xdr:to>
    <xdr:pic>
      <xdr:nvPicPr>
        <xdr:cNvPr id="1128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0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238125</xdr:rowOff>
    </xdr:from>
    <xdr:to>
      <xdr:col>2</xdr:col>
      <xdr:colOff>666750</xdr:colOff>
      <xdr:row>0</xdr:row>
      <xdr:rowOff>771525</xdr:rowOff>
    </xdr:to>
    <xdr:pic>
      <xdr:nvPicPr>
        <xdr:cNvPr id="11282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812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161925</xdr:rowOff>
    </xdr:from>
    <xdr:to>
      <xdr:col>7</xdr:col>
      <xdr:colOff>114300</xdr:colOff>
      <xdr:row>0</xdr:row>
      <xdr:rowOff>790575</xdr:rowOff>
    </xdr:to>
    <xdr:pic>
      <xdr:nvPicPr>
        <xdr:cNvPr id="12304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1925"/>
          <a:ext cx="1209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714375</xdr:colOff>
      <xdr:row>0</xdr:row>
      <xdr:rowOff>0</xdr:rowOff>
    </xdr:from>
    <xdr:to>
      <xdr:col>5</xdr:col>
      <xdr:colOff>85725</xdr:colOff>
      <xdr:row>0</xdr:row>
      <xdr:rowOff>809625</xdr:rowOff>
    </xdr:to>
    <xdr:pic>
      <xdr:nvPicPr>
        <xdr:cNvPr id="1230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0"/>
          <a:ext cx="695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238125</xdr:rowOff>
    </xdr:from>
    <xdr:to>
      <xdr:col>2</xdr:col>
      <xdr:colOff>171450</xdr:colOff>
      <xdr:row>0</xdr:row>
      <xdr:rowOff>771525</xdr:rowOff>
    </xdr:to>
    <xdr:pic>
      <xdr:nvPicPr>
        <xdr:cNvPr id="12306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1123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339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509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9" t="s">
        <v>653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9" sqref="D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504</v>
      </c>
      <c r="D4" s="27">
        <v>42171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505</v>
      </c>
      <c r="D6" s="27">
        <v>44105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486</v>
      </c>
      <c r="D11" s="346">
        <v>9800082100005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655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 t="s">
        <v>656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397</v>
      </c>
      <c r="E27" s="39"/>
      <c r="F27" s="11"/>
    </row>
    <row r="28" spans="1:15">
      <c r="B28" s="15"/>
      <c r="C28" s="66" t="s">
        <v>503</v>
      </c>
      <c r="D28" s="48" t="str">
        <f>IF(D27&lt;&gt;C28,VLOOKUP(D27,$C$29:$D$48,2,FALSE),C28)</f>
        <v>Stadt Amberg</v>
      </c>
      <c r="E28" s="38"/>
      <c r="F28" s="11"/>
      <c r="G28" s="2"/>
    </row>
    <row r="29" spans="1:15">
      <c r="B29" s="15"/>
      <c r="C29" s="22" t="s">
        <v>397</v>
      </c>
      <c r="D29" s="45" t="s">
        <v>661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3" priority="2">
      <formula>IF(CELL("Zeile",D29)&lt;$D$25+CELL("Zeile",$D$29),1,0)</formula>
    </cfRule>
  </conditionalFormatting>
  <conditionalFormatting sqref="D30:D48">
    <cfRule type="expression" dxfId="52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4"/>
  <sheetViews>
    <sheetView showGridLines="0" zoomScale="130" zoomScaleNormal="130" workbookViewId="0">
      <selection activeCell="D8" sqref="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Amberg Versorgungs GmbH</v>
      </c>
      <c r="H5" s="68"/>
      <c r="I5" s="68"/>
      <c r="J5" s="68"/>
      <c r="K5" s="68"/>
    </row>
    <row r="6" spans="2:15" ht="15" customHeight="1">
      <c r="B6" s="22"/>
      <c r="C6" s="62" t="s">
        <v>445</v>
      </c>
      <c r="D6" s="58" t="str">
        <f>Netzbetreiber!D28</f>
        <v>Stadt Amberg</v>
      </c>
      <c r="E6" s="15"/>
      <c r="H6" s="68"/>
      <c r="I6" s="68"/>
      <c r="J6" s="68"/>
      <c r="K6" s="68"/>
    </row>
    <row r="7" spans="2:15" ht="15" customHeight="1">
      <c r="B7" s="22"/>
      <c r="C7" s="60" t="s">
        <v>489</v>
      </c>
      <c r="D7" s="347">
        <f>Netzbetreiber!$D$11</f>
        <v>9800082100005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44105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678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618</v>
      </c>
      <c r="D13" s="33" t="s">
        <v>619</v>
      </c>
      <c r="E13" s="15"/>
      <c r="H13" s="277" t="s">
        <v>619</v>
      </c>
      <c r="I13" s="277" t="s">
        <v>620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348" t="s">
        <v>679</v>
      </c>
      <c r="D15" s="42" t="s">
        <v>677</v>
      </c>
      <c r="E15" s="15"/>
      <c r="H15" s="68"/>
      <c r="I15" s="68"/>
      <c r="J15" s="68"/>
      <c r="K15" s="68"/>
    </row>
    <row r="16" spans="2:15" ht="15" customHeight="1">
      <c r="B16" s="7"/>
      <c r="C16" s="348"/>
      <c r="D16" s="349"/>
      <c r="E16" s="15"/>
      <c r="H16" s="68"/>
      <c r="I16" s="68"/>
      <c r="J16" s="68"/>
      <c r="K16" s="68"/>
    </row>
    <row r="17" spans="2:16" ht="15" customHeight="1">
      <c r="B17" s="7"/>
      <c r="C17" s="348"/>
      <c r="D17" s="29"/>
      <c r="E17" s="15"/>
      <c r="H17" s="68"/>
      <c r="I17" s="68"/>
      <c r="J17" s="68"/>
      <c r="K17" s="68"/>
    </row>
    <row r="18" spans="2:16" ht="15" customHeight="1">
      <c r="B18" s="23"/>
      <c r="C18" s="5"/>
      <c r="D18" s="49" t="s">
        <v>258</v>
      </c>
      <c r="E18" s="15"/>
      <c r="H18" s="273"/>
      <c r="I18" s="273"/>
      <c r="J18" s="273"/>
      <c r="K18" s="273"/>
      <c r="L18" s="274"/>
    </row>
    <row r="19" spans="2:16" ht="15" customHeight="1">
      <c r="B19" s="22"/>
      <c r="C19" s="5"/>
      <c r="D19" s="16"/>
      <c r="E19" s="15"/>
      <c r="H19" s="273"/>
      <c r="I19" s="273"/>
      <c r="J19" s="273"/>
      <c r="K19" s="273"/>
      <c r="L19" s="274"/>
    </row>
    <row r="20" spans="2:16" ht="15" customHeight="1">
      <c r="B20" s="7" t="s">
        <v>84</v>
      </c>
      <c r="C20" s="31" t="s">
        <v>370</v>
      </c>
      <c r="D20" s="16"/>
      <c r="E20" s="15"/>
      <c r="H20" s="275" t="s">
        <v>258</v>
      </c>
      <c r="I20" s="275" t="s">
        <v>135</v>
      </c>
      <c r="J20" s="273"/>
      <c r="K20" s="273"/>
      <c r="L20" s="274"/>
    </row>
    <row r="21" spans="2:16" ht="15" customHeight="1">
      <c r="B21" s="22"/>
      <c r="C21" s="32" t="str">
        <f>HLOOKUP($D$18,$H$20:$I$22,2,0)</f>
        <v>=&gt; zeitnah ermittelter Netzzustand fließt nicht in Allokation ein</v>
      </c>
      <c r="D21" s="16"/>
      <c r="E21" s="15"/>
      <c r="H21" s="276" t="s">
        <v>578</v>
      </c>
      <c r="I21" s="276" t="s">
        <v>490</v>
      </c>
      <c r="J21" s="273"/>
      <c r="K21" s="273"/>
      <c r="L21" s="274"/>
    </row>
    <row r="22" spans="2:16" ht="15" customHeight="1">
      <c r="B22" s="22"/>
      <c r="C22" s="32" t="str">
        <f>HLOOKUP($D$18,$H$20:$I$22,3,0)</f>
        <v>=&gt; Zeitreihentyp SLPsyn</v>
      </c>
      <c r="D22" s="49" t="s">
        <v>612</v>
      </c>
      <c r="E22" s="15"/>
      <c r="H22" s="276" t="s">
        <v>491</v>
      </c>
      <c r="I22" s="276" t="s">
        <v>492</v>
      </c>
      <c r="J22" s="273"/>
      <c r="K22" s="273"/>
      <c r="L22" s="274"/>
    </row>
    <row r="23" spans="2:16" ht="15" customHeight="1">
      <c r="B23" s="22"/>
      <c r="C23" s="32"/>
      <c r="D23" s="49" t="s">
        <v>614</v>
      </c>
      <c r="E23" s="15"/>
      <c r="H23" s="276"/>
      <c r="I23" s="276"/>
      <c r="J23" s="273"/>
      <c r="K23" s="273"/>
      <c r="L23" s="274"/>
    </row>
    <row r="24" spans="2:16" ht="15" customHeight="1">
      <c r="B24" s="7" t="s">
        <v>85</v>
      </c>
      <c r="C24" s="8" t="s">
        <v>616</v>
      </c>
      <c r="D24" s="24" t="str">
        <f>IF(D22=$H$24,L26,IF(D23=$H$26,M26,N26))</f>
        <v>=&gt;  Q(D) = KW  x  h(T, SLP-Typ)  x  F(WT)</v>
      </c>
      <c r="E24" s="15"/>
      <c r="H24" s="273" t="s">
        <v>612</v>
      </c>
      <c r="I24" s="273" t="s">
        <v>613</v>
      </c>
      <c r="J24" s="273"/>
      <c r="K24" s="8"/>
      <c r="L24" s="274"/>
    </row>
    <row r="25" spans="2:16" ht="15" customHeight="1">
      <c r="B25" s="7"/>
      <c r="C25" s="8" t="str">
        <f>HLOOKUP(D22,H24:I25,2,0)</f>
        <v>nach TU-München Verfahren</v>
      </c>
      <c r="D25" s="15"/>
      <c r="E25" s="15"/>
      <c r="H25" s="273" t="s">
        <v>615</v>
      </c>
      <c r="I25" s="8" t="s">
        <v>611</v>
      </c>
      <c r="J25" s="8"/>
      <c r="K25" s="8"/>
      <c r="L25" s="274"/>
    </row>
    <row r="26" spans="2:16" ht="15" customHeight="1">
      <c r="B26" s="22"/>
      <c r="C26" s="24" t="s">
        <v>617</v>
      </c>
      <c r="D26" s="42" t="s">
        <v>136</v>
      </c>
      <c r="E26" s="15"/>
      <c r="H26" s="273" t="s">
        <v>614</v>
      </c>
      <c r="I26" s="273" t="s">
        <v>621</v>
      </c>
      <c r="J26" s="8"/>
      <c r="K26" s="8"/>
      <c r="L26" s="276" t="s">
        <v>622</v>
      </c>
      <c r="M26" s="276" t="s">
        <v>624</v>
      </c>
      <c r="N26" s="276" t="s">
        <v>623</v>
      </c>
      <c r="O26" s="8"/>
      <c r="P26" s="274"/>
    </row>
    <row r="27" spans="2:16" ht="15" customHeight="1">
      <c r="B27" s="22"/>
      <c r="C27" s="24"/>
      <c r="D27" s="42" t="s">
        <v>626</v>
      </c>
      <c r="E27" s="15"/>
      <c r="H27" s="273"/>
      <c r="I27" s="273"/>
      <c r="J27" s="273"/>
      <c r="K27" s="273"/>
      <c r="L27" s="274"/>
    </row>
    <row r="28" spans="2:16" ht="15" customHeight="1">
      <c r="B28" s="7" t="s">
        <v>372</v>
      </c>
      <c r="C28" s="6" t="s">
        <v>581</v>
      </c>
      <c r="D28" s="310">
        <v>1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7"/>
      <c r="C29" s="6" t="s">
        <v>625</v>
      </c>
      <c r="D29" s="311"/>
      <c r="E29" s="15"/>
      <c r="H29" s="309" t="s">
        <v>626</v>
      </c>
      <c r="I29" s="275" t="s">
        <v>627</v>
      </c>
      <c r="J29" s="275" t="s">
        <v>628</v>
      </c>
      <c r="K29" s="273"/>
      <c r="L29" s="274"/>
    </row>
    <row r="30" spans="2:16" ht="15" customHeight="1">
      <c r="B30" s="22"/>
      <c r="C30" s="15" t="str">
        <f>HLOOKUP(D27,H29:J30,2,0)</f>
        <v>=&gt; Q(Allokation)  =  Q(Synth.);    F(kor) = 1</v>
      </c>
      <c r="D30" s="15"/>
      <c r="E30" s="15"/>
      <c r="H30" s="276" t="s">
        <v>629</v>
      </c>
      <c r="I30" s="276" t="s">
        <v>630</v>
      </c>
      <c r="J30" s="276" t="s">
        <v>631</v>
      </c>
      <c r="K30" s="273"/>
      <c r="L30" s="274"/>
    </row>
    <row r="31" spans="2:16" ht="15" customHeight="1">
      <c r="B31" s="22"/>
      <c r="C31" s="15" t="str">
        <f>HLOOKUP(D27,H29:J31,3,0)</f>
        <v xml:space="preserve"> </v>
      </c>
      <c r="D31" s="42" t="s">
        <v>136</v>
      </c>
      <c r="E31" s="15"/>
      <c r="H31" s="276" t="s">
        <v>632</v>
      </c>
      <c r="I31" s="276" t="s">
        <v>633</v>
      </c>
      <c r="J31" s="276" t="s">
        <v>634</v>
      </c>
      <c r="K31" s="273"/>
      <c r="L31" s="274"/>
    </row>
    <row r="32" spans="2:16" ht="15" customHeight="1">
      <c r="B32" s="22"/>
      <c r="C32" s="24"/>
      <c r="D32" s="15"/>
      <c r="E32" s="15"/>
      <c r="H32" s="273"/>
      <c r="I32" s="273"/>
      <c r="J32" s="273"/>
      <c r="K32" s="273"/>
      <c r="L32" s="274"/>
    </row>
    <row r="33" spans="2:39" ht="15" customHeight="1">
      <c r="B33" s="7" t="s">
        <v>495</v>
      </c>
      <c r="C33" s="6" t="s">
        <v>580</v>
      </c>
      <c r="D33" s="15"/>
      <c r="E33" s="15"/>
      <c r="H33" s="275" t="s">
        <v>134</v>
      </c>
      <c r="I33" s="275" t="s">
        <v>136</v>
      </c>
      <c r="J33" s="273"/>
      <c r="K33" s="273"/>
      <c r="L33" s="274"/>
    </row>
    <row r="34" spans="2:39" ht="15" customHeight="1">
      <c r="B34" s="22"/>
      <c r="C34" s="15" t="str">
        <f>HLOOKUP(D31,$H$33:$I$34,2,0)</f>
        <v>=&gt; Q(Allokation)  =  Q(D-2);  F(opt) = 1</v>
      </c>
      <c r="D34" s="15"/>
      <c r="E34" s="15"/>
      <c r="H34" s="276" t="s">
        <v>635</v>
      </c>
      <c r="I34" s="276" t="s">
        <v>636</v>
      </c>
      <c r="J34" s="273"/>
      <c r="K34" s="273"/>
      <c r="L34" s="274"/>
    </row>
    <row r="35" spans="2:39" ht="15" customHeight="1">
      <c r="B35" s="22"/>
      <c r="C35" s="15" t="str">
        <f>HLOOKUP(D31,$H$33:$I$35,3,0)</f>
        <v xml:space="preserve"> </v>
      </c>
      <c r="D35" s="269">
        <v>15</v>
      </c>
      <c r="E35" s="15"/>
      <c r="H35" s="276" t="s">
        <v>637</v>
      </c>
      <c r="I35" s="273" t="s">
        <v>632</v>
      </c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23" t="s">
        <v>552</v>
      </c>
      <c r="C37" s="24" t="s">
        <v>497</v>
      </c>
      <c r="D37" s="34">
        <v>1500000</v>
      </c>
      <c r="E37" s="15"/>
      <c r="H37" s="273"/>
      <c r="I37" s="273"/>
      <c r="J37" s="273"/>
      <c r="K37" s="273"/>
      <c r="L37" s="274"/>
    </row>
    <row r="38" spans="2:39" ht="15" customHeight="1">
      <c r="B38" s="22"/>
      <c r="C38" s="24"/>
      <c r="D38"/>
      <c r="E38" s="15"/>
      <c r="H38" s="273"/>
      <c r="I38" s="273"/>
      <c r="J38" s="273"/>
      <c r="K38" s="273"/>
      <c r="L38" s="274"/>
    </row>
    <row r="39" spans="2:39" ht="15" customHeight="1">
      <c r="B39" s="7" t="s">
        <v>553</v>
      </c>
      <c r="C39" s="5" t="s">
        <v>367</v>
      </c>
      <c r="D39" s="29"/>
      <c r="E39" s="15" t="s">
        <v>510</v>
      </c>
      <c r="I39" s="273"/>
      <c r="J39" s="273"/>
      <c r="K39" s="273"/>
      <c r="L39" s="273"/>
      <c r="M39" s="274"/>
    </row>
    <row r="40" spans="2:39" customFormat="1" ht="15" customHeight="1">
      <c r="C40" s="8" t="s">
        <v>493</v>
      </c>
      <c r="D40" s="36">
        <v>500</v>
      </c>
      <c r="F40" s="13"/>
      <c r="G40" s="13"/>
      <c r="H40" s="68"/>
      <c r="I40" s="68"/>
      <c r="J40" s="68"/>
      <c r="K40" s="68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2:39" ht="15" customHeight="1">
      <c r="B41" s="15"/>
      <c r="C41" s="35"/>
      <c r="E41" s="15"/>
      <c r="H41" s="68"/>
      <c r="I41" s="68"/>
      <c r="J41" s="68"/>
      <c r="K41" s="68"/>
    </row>
    <row r="42" spans="2:39" ht="15" customHeight="1">
      <c r="B42" s="7" t="s">
        <v>554</v>
      </c>
      <c r="C42" s="5" t="s">
        <v>368</v>
      </c>
      <c r="E42" s="15" t="s">
        <v>544</v>
      </c>
      <c r="H42" s="68"/>
      <c r="I42" s="68"/>
      <c r="J42" s="68"/>
      <c r="K42" s="68"/>
    </row>
    <row r="43" spans="2:39" ht="15" customHeight="1">
      <c r="C43" s="8" t="s">
        <v>494</v>
      </c>
    </row>
    <row r="44" spans="2:39" ht="15" customHeight="1">
      <c r="B44" s="7"/>
      <c r="C44" s="3"/>
    </row>
    <row r="45" spans="2:39" ht="15" customHeight="1">
      <c r="B45" s="7"/>
      <c r="C45" s="3" t="s">
        <v>543</v>
      </c>
    </row>
    <row r="46" spans="2:39" ht="18" customHeight="1">
      <c r="C46" s="3" t="s">
        <v>545</v>
      </c>
      <c r="D46" s="42">
        <v>1</v>
      </c>
    </row>
    <row r="47" spans="2:39" ht="18" customHeight="1">
      <c r="C47" s="3"/>
      <c r="D47" s="15"/>
    </row>
    <row r="48" spans="2:39" ht="15" customHeight="1">
      <c r="B48" s="22" t="s">
        <v>555</v>
      </c>
      <c r="C48" s="60" t="s">
        <v>579</v>
      </c>
      <c r="D48" s="45" t="s">
        <v>662</v>
      </c>
      <c r="E48" s="15"/>
      <c r="H48" s="13">
        <v>1</v>
      </c>
      <c r="I48" s="13">
        <v>2</v>
      </c>
      <c r="J48" s="13">
        <v>3</v>
      </c>
      <c r="K48" s="13">
        <v>4</v>
      </c>
      <c r="L48" s="13">
        <v>5</v>
      </c>
      <c r="M48" s="13">
        <v>6</v>
      </c>
      <c r="N48" s="13">
        <v>7</v>
      </c>
      <c r="O48" s="13">
        <v>8</v>
      </c>
      <c r="P48" s="13">
        <v>9</v>
      </c>
      <c r="Q48" s="13">
        <v>10</v>
      </c>
      <c r="R48" s="13">
        <v>11</v>
      </c>
      <c r="S48" s="13">
        <v>12</v>
      </c>
      <c r="T48" s="13">
        <v>13</v>
      </c>
      <c r="U48" s="13">
        <v>14</v>
      </c>
      <c r="V48" s="13">
        <v>15</v>
      </c>
    </row>
    <row r="49" spans="2:22" ht="15" customHeight="1">
      <c r="B49" s="22"/>
      <c r="C49" s="24"/>
      <c r="D49" s="45"/>
      <c r="E49" s="15"/>
      <c r="H49" s="13">
        <f>IF(H48&lt;=$D$46,H48,"")</f>
        <v>1</v>
      </c>
      <c r="I49" s="13" t="str">
        <f t="shared" ref="I49:V49" si="0">IF(I48&lt;=$D$46,I48,"")</f>
        <v/>
      </c>
      <c r="J49" s="13" t="str">
        <f t="shared" si="0"/>
        <v/>
      </c>
      <c r="K49" s="13" t="str">
        <f t="shared" si="0"/>
        <v/>
      </c>
      <c r="L49" s="13" t="str">
        <f t="shared" si="0"/>
        <v/>
      </c>
      <c r="M49" s="13" t="str">
        <f t="shared" si="0"/>
        <v/>
      </c>
      <c r="N49" s="13" t="str">
        <f t="shared" si="0"/>
        <v/>
      </c>
      <c r="O49" s="13" t="str">
        <f t="shared" si="0"/>
        <v/>
      </c>
      <c r="P49" s="13" t="str">
        <f t="shared" si="0"/>
        <v/>
      </c>
      <c r="Q49" s="13" t="str">
        <f t="shared" si="0"/>
        <v/>
      </c>
      <c r="R49" s="13" t="str">
        <f t="shared" si="0"/>
        <v/>
      </c>
      <c r="S49" s="13" t="str">
        <f t="shared" si="0"/>
        <v/>
      </c>
      <c r="T49" s="13" t="str">
        <f t="shared" si="0"/>
        <v/>
      </c>
      <c r="U49" s="13" t="str">
        <f t="shared" si="0"/>
        <v/>
      </c>
      <c r="V49" s="13" t="str">
        <f t="shared" si="0"/>
        <v/>
      </c>
    </row>
    <row r="50" spans="2:22" ht="18" customHeight="1">
      <c r="C50" s="22" t="s">
        <v>589</v>
      </c>
      <c r="D50" s="45"/>
    </row>
    <row r="51" spans="2:22" ht="18" customHeight="1">
      <c r="C51" s="22" t="s">
        <v>590</v>
      </c>
      <c r="D51" s="45"/>
    </row>
    <row r="52" spans="2:22" ht="18" customHeight="1">
      <c r="C52" s="22" t="s">
        <v>591</v>
      </c>
      <c r="D52" s="45"/>
    </row>
    <row r="53" spans="2:22" ht="18" customHeight="1">
      <c r="C53" s="22" t="s">
        <v>592</v>
      </c>
      <c r="D53" s="45"/>
    </row>
    <row r="54" spans="2:22" ht="18" customHeight="1">
      <c r="C54" s="22" t="s">
        <v>593</v>
      </c>
      <c r="D54" s="45"/>
    </row>
    <row r="55" spans="2:22" ht="18" customHeight="1">
      <c r="C55" s="22" t="s">
        <v>594</v>
      </c>
      <c r="D55" s="45"/>
    </row>
    <row r="56" spans="2:22" ht="18" customHeight="1">
      <c r="C56" s="22" t="s">
        <v>595</v>
      </c>
      <c r="D56" s="45"/>
    </row>
    <row r="57" spans="2:22" ht="18" customHeight="1">
      <c r="C57" s="22" t="s">
        <v>596</v>
      </c>
      <c r="D57" s="45"/>
    </row>
    <row r="58" spans="2:22" ht="18" customHeight="1">
      <c r="C58" s="22" t="s">
        <v>597</v>
      </c>
      <c r="D58" s="45"/>
    </row>
    <row r="59" spans="2:22" ht="18" customHeight="1">
      <c r="C59" s="22" t="s">
        <v>598</v>
      </c>
      <c r="D59" s="45"/>
    </row>
    <row r="60" spans="2:22" ht="18" customHeight="1">
      <c r="C60" s="22" t="s">
        <v>599</v>
      </c>
      <c r="D60" s="45"/>
    </row>
    <row r="61" spans="2:22" ht="18" customHeight="1">
      <c r="C61" s="22" t="s">
        <v>600</v>
      </c>
      <c r="D61" s="45"/>
    </row>
    <row r="62" spans="2:22" ht="18" customHeight="1">
      <c r="C62" s="22" t="s">
        <v>601</v>
      </c>
      <c r="D62" s="45"/>
    </row>
    <row r="63" spans="2:22" ht="18" customHeight="1">
      <c r="C63" s="22" t="s">
        <v>602</v>
      </c>
    </row>
    <row r="64" spans="2:22" ht="18" customHeight="1">
      <c r="C64" s="22" t="s">
        <v>603</v>
      </c>
    </row>
  </sheetData>
  <conditionalFormatting sqref="D15:D16">
    <cfRule type="expression" dxfId="51" priority="20">
      <formula>IF($D$11="Gaspool",1,0)</formula>
    </cfRule>
  </conditionalFormatting>
  <conditionalFormatting sqref="D48:D62">
    <cfRule type="expression" dxfId="50" priority="16">
      <formula>IF(CELL("Zeile",D48)&lt;$D$46+CELL("Zeile",$D$48),1,0)</formula>
    </cfRule>
  </conditionalFormatting>
  <conditionalFormatting sqref="D49:D62">
    <cfRule type="expression" dxfId="49" priority="15">
      <formula>IF(CELL(D49)&lt;$D$36+27,1,0)</formula>
    </cfRule>
  </conditionalFormatting>
  <conditionalFormatting sqref="D23">
    <cfRule type="expression" dxfId="48" priority="14">
      <formula>IF($D$22=$H$24,1,0)</formula>
    </cfRule>
  </conditionalFormatting>
  <conditionalFormatting sqref="D31">
    <cfRule type="expression" dxfId="47" priority="3">
      <formula>IF($D$18="synthetisch",1,0)</formula>
    </cfRule>
  </conditionalFormatting>
  <conditionalFormatting sqref="D28">
    <cfRule type="expression" dxfId="46" priority="1">
      <formula>IF(AND($D$27=$I$29,$D$26=$H$28),1,0)</formula>
    </cfRule>
  </conditionalFormatting>
  <conditionalFormatting sqref="D26:D28">
    <cfRule type="expression" dxfId="45" priority="4">
      <formula>IF($D$18="analytisch",1,0)</formula>
    </cfRule>
  </conditionalFormatting>
  <conditionalFormatting sqref="D27">
    <cfRule type="expression" dxfId="44" priority="2">
      <formula>IF($D$26="nein",1)</formula>
    </cfRule>
  </conditionalFormatting>
  <dataValidations count="9">
    <dataValidation type="list" allowBlank="1" showInputMessage="1" showErrorMessage="1" sqref="D18">
      <formula1>$H$20:$I$20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$H$48:$V$48</formula1>
    </dataValidation>
    <dataValidation type="list" allowBlank="1" showInputMessage="1" showErrorMessage="1" sqref="D22">
      <formula1>$H$24:$I$24</formula1>
    </dataValidation>
    <dataValidation type="list" allowBlank="1" showInputMessage="1" showErrorMessage="1" sqref="D23">
      <formula1>$H$26:$I$26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$H$29:$J$29</formula1>
    </dataValidation>
    <dataValidation type="list" allowBlank="1" showInputMessage="1" showErrorMessage="1" sqref="D26">
      <formula1>$H$28:$I$28</formula1>
    </dataValidation>
    <dataValidation type="list" allowBlank="1" showInputMessage="1" showErrorMessage="1" sqref="D31">
      <formula1>$H$33:$I$33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BD78"/>
  <sheetViews>
    <sheetView showGridLines="0" zoomScale="70" zoomScaleNormal="70" workbookViewId="0">
      <selection activeCell="O15" sqref="O15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4" width="22.5703125" style="57" hidden="1"/>
  </cols>
  <sheetData>
    <row r="1" spans="1:56" ht="75" customHeight="1"/>
    <row r="2" spans="1:56" ht="23.25">
      <c r="B2" s="172" t="s">
        <v>547</v>
      </c>
    </row>
    <row r="3" spans="1:56" ht="15" customHeight="1">
      <c r="B3" s="172"/>
    </row>
    <row r="4" spans="1:56">
      <c r="B4" s="131"/>
      <c r="C4" s="56" t="s">
        <v>446</v>
      </c>
      <c r="D4" s="57"/>
      <c r="E4" s="58" t="s">
        <v>488</v>
      </c>
      <c r="F4" s="131"/>
      <c r="M4" s="131"/>
      <c r="N4" s="131"/>
      <c r="O4" s="131"/>
    </row>
    <row r="5" spans="1:56">
      <c r="B5" s="131"/>
      <c r="C5" s="56" t="s">
        <v>445</v>
      </c>
      <c r="D5" s="57"/>
      <c r="E5" s="58" t="str">
        <f>Netzbetreiber!D28</f>
        <v>Stadt Amberg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489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499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525</v>
      </c>
      <c r="D9" s="131"/>
      <c r="E9" s="131"/>
      <c r="F9" s="155">
        <f>'SLP-Verfahren'!D46</f>
        <v>1</v>
      </c>
      <c r="H9" s="173" t="s">
        <v>604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588</v>
      </c>
      <c r="D10" s="131"/>
      <c r="E10" s="131"/>
      <c r="F10" s="300">
        <v>1</v>
      </c>
      <c r="G10" s="57"/>
      <c r="H10" s="173" t="s">
        <v>605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606</v>
      </c>
      <c r="D11" s="131"/>
      <c r="E11" s="131"/>
      <c r="F11" s="297" t="str">
        <f>INDEX('SLP-Verfahren'!D48:D62,'SLP-Temp-Gebiet #01'!F10)</f>
        <v>195339 Amberg - Unterammersricht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0" t="s">
        <v>587</v>
      </c>
      <c r="D13" s="350"/>
      <c r="E13" s="350"/>
      <c r="F13" s="184" t="s">
        <v>551</v>
      </c>
      <c r="G13" s="131" t="s">
        <v>549</v>
      </c>
      <c r="H13" s="266" t="s">
        <v>566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1" t="s">
        <v>449</v>
      </c>
      <c r="D14" s="351"/>
      <c r="E14" s="90" t="s">
        <v>450</v>
      </c>
      <c r="F14" s="267" t="s">
        <v>85</v>
      </c>
      <c r="G14" s="268" t="s">
        <v>575</v>
      </c>
      <c r="H14" s="51">
        <v>0</v>
      </c>
      <c r="I14" s="57"/>
      <c r="J14" s="131"/>
      <c r="K14" s="131"/>
      <c r="L14" s="131"/>
      <c r="M14" s="131"/>
      <c r="N14" s="131"/>
      <c r="O14" s="174" t="s">
        <v>530</v>
      </c>
      <c r="R14" s="210" t="s">
        <v>567</v>
      </c>
      <c r="S14" s="210" t="s">
        <v>568</v>
      </c>
      <c r="T14" s="210" t="s">
        <v>569</v>
      </c>
      <c r="U14" s="210" t="s">
        <v>570</v>
      </c>
      <c r="V14" s="210" t="s">
        <v>550</v>
      </c>
      <c r="W14" s="210" t="s">
        <v>571</v>
      </c>
      <c r="X14" s="210" t="s">
        <v>572</v>
      </c>
      <c r="Y14" s="210" t="s">
        <v>573</v>
      </c>
      <c r="Z14" s="210" t="s">
        <v>574</v>
      </c>
      <c r="AA14" s="210" t="s">
        <v>575</v>
      </c>
      <c r="AB14" s="210" t="s">
        <v>576</v>
      </c>
      <c r="AC14" s="210" t="s">
        <v>577</v>
      </c>
    </row>
    <row r="15" spans="1:56" ht="19.5" customHeight="1">
      <c r="B15" s="131"/>
      <c r="C15" s="351" t="s">
        <v>389</v>
      </c>
      <c r="D15" s="351"/>
      <c r="E15" s="90" t="s">
        <v>450</v>
      </c>
      <c r="F15" s="267" t="s">
        <v>71</v>
      </c>
      <c r="G15" s="268" t="s">
        <v>569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495</v>
      </c>
      <c r="AI15" s="265" t="s">
        <v>552</v>
      </c>
      <c r="AJ15" s="265" t="s">
        <v>553</v>
      </c>
      <c r="AK15" s="265" t="s">
        <v>554</v>
      </c>
      <c r="AL15" s="265" t="s">
        <v>555</v>
      </c>
      <c r="AM15" s="265" t="s">
        <v>556</v>
      </c>
      <c r="AN15" s="265" t="s">
        <v>557</v>
      </c>
      <c r="AO15" s="265" t="s">
        <v>558</v>
      </c>
      <c r="AP15" s="265" t="s">
        <v>559</v>
      </c>
      <c r="AQ15" s="265" t="s">
        <v>560</v>
      </c>
      <c r="AR15" s="265" t="s">
        <v>561</v>
      </c>
      <c r="AS15" s="265" t="s">
        <v>562</v>
      </c>
      <c r="AT15" s="265" t="s">
        <v>563</v>
      </c>
      <c r="AU15" s="265" t="s">
        <v>564</v>
      </c>
      <c r="AV15" s="265" t="s">
        <v>565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520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526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521</v>
      </c>
      <c r="D20" s="181" t="s">
        <v>517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528</v>
      </c>
      <c r="D21" s="154" t="s">
        <v>519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540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506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506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523</v>
      </c>
      <c r="D24" s="189"/>
      <c r="E24" s="157" t="s">
        <v>664</v>
      </c>
      <c r="F24" s="157" t="s">
        <v>585</v>
      </c>
      <c r="G24" s="157"/>
      <c r="H24" s="157"/>
      <c r="I24" s="157"/>
      <c r="J24" s="157"/>
      <c r="K24" s="157"/>
      <c r="L24" s="157"/>
      <c r="M24" s="157"/>
      <c r="N24" s="157"/>
      <c r="O24" s="186" t="s">
        <v>524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518</v>
      </c>
      <c r="D25" s="189"/>
      <c r="E25" s="161">
        <v>195339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507</v>
      </c>
      <c r="F26" s="157" t="s">
        <v>507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507</v>
      </c>
      <c r="S26" s="68" t="s">
        <v>508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522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529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536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452</v>
      </c>
      <c r="D34" s="154" t="s">
        <v>451</v>
      </c>
      <c r="E34" s="157" t="s">
        <v>515</v>
      </c>
      <c r="F34" s="157" t="s">
        <v>515</v>
      </c>
      <c r="G34" s="157" t="s">
        <v>515</v>
      </c>
      <c r="H34" s="157" t="s">
        <v>515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515</v>
      </c>
      <c r="S34" s="68" t="s">
        <v>516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608</v>
      </c>
      <c r="D35" s="154" t="s">
        <v>609</v>
      </c>
      <c r="E35" s="157" t="s">
        <v>607</v>
      </c>
      <c r="F35" s="157" t="s">
        <v>607</v>
      </c>
      <c r="G35" s="157" t="s">
        <v>607</v>
      </c>
      <c r="H35" s="157" t="s">
        <v>607</v>
      </c>
      <c r="I35" s="157" t="s">
        <v>607</v>
      </c>
      <c r="J35" s="157" t="s">
        <v>607</v>
      </c>
      <c r="K35" s="157" t="s">
        <v>607</v>
      </c>
      <c r="L35" s="157" t="s">
        <v>607</v>
      </c>
      <c r="M35" s="157" t="s">
        <v>607</v>
      </c>
      <c r="N35" s="157" t="s">
        <v>607</v>
      </c>
      <c r="O35" s="186" t="s">
        <v>142</v>
      </c>
      <c r="Q35" s="212"/>
      <c r="R35" s="68" t="s">
        <v>607</v>
      </c>
      <c r="S35" s="68" t="s">
        <v>610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444</v>
      </c>
      <c r="D36" s="120" t="s">
        <v>541</v>
      </c>
      <c r="E36" s="163" t="s">
        <v>453</v>
      </c>
      <c r="F36" s="163" t="s">
        <v>453</v>
      </c>
      <c r="G36" s="163" t="s">
        <v>454</v>
      </c>
      <c r="H36" s="163" t="s">
        <v>454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454</v>
      </c>
      <c r="S36" s="68" t="s">
        <v>453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534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535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527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532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533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538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539</v>
      </c>
      <c r="D46" s="202" t="s">
        <v>537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537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582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546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521</v>
      </c>
      <c r="D54" s="181" t="s">
        <v>517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528</v>
      </c>
      <c r="D55" s="154" t="s">
        <v>519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540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523</v>
      </c>
      <c r="D58" s="189"/>
      <c r="E58" s="157" t="str">
        <f>E24</f>
        <v>Amberg Unterammersricht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524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518</v>
      </c>
      <c r="D59" s="189"/>
      <c r="E59" s="161">
        <f>E25</f>
        <v>195339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522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529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12">ROUND(G66/$D$66,4)</f>
        <v>0.1333</v>
      </c>
      <c r="H65" s="288">
        <f t="shared" si="12"/>
        <v>6.6699999999999995E-2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536</v>
      </c>
      <c r="D66" s="187">
        <f>SUMPRODUCT(E66:N66,E63:N63)</f>
        <v>1.875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452</v>
      </c>
      <c r="D68" s="154" t="s">
        <v>451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608</v>
      </c>
      <c r="D69" s="154" t="s">
        <v>609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444</v>
      </c>
      <c r="D70" s="120" t="s">
        <v>541</v>
      </c>
      <c r="E70" s="164" t="s">
        <v>454</v>
      </c>
      <c r="F70" s="164" t="s">
        <v>454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52" t="s">
        <v>583</v>
      </c>
      <c r="D72" s="352"/>
      <c r="E72" s="352"/>
      <c r="F72" s="352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3" priority="28">
      <formula>IF(E$20&lt;=$F$18,1,0)</formula>
    </cfRule>
  </conditionalFormatting>
  <conditionalFormatting sqref="E32:N36">
    <cfRule type="expression" dxfId="42" priority="27">
      <formula>IF(E$30&lt;=$F$28,1,0)</formula>
    </cfRule>
  </conditionalFormatting>
  <conditionalFormatting sqref="E26:F26">
    <cfRule type="expression" dxfId="41" priority="26">
      <formula>IF(E$20&lt;=$F$18,1,0)</formula>
    </cfRule>
  </conditionalFormatting>
  <conditionalFormatting sqref="E26:N26">
    <cfRule type="expression" dxfId="40" priority="25">
      <formula>IF(E$20&lt;=$F$18,1,0)</formula>
    </cfRule>
  </conditionalFormatting>
  <conditionalFormatting sqref="E56:N59">
    <cfRule type="expression" dxfId="39" priority="22">
      <formula>IF(E$54&lt;=$F$52,1,0)</formula>
    </cfRule>
  </conditionalFormatting>
  <conditionalFormatting sqref="E60:N60">
    <cfRule type="expression" dxfId="38" priority="21">
      <formula>IF(E$54&lt;=$F$52,1,0)</formula>
    </cfRule>
  </conditionalFormatting>
  <conditionalFormatting sqref="E66:N68">
    <cfRule type="expression" dxfId="37" priority="15">
      <formula>IF(E$64&lt;=$F$62,1,0)</formula>
    </cfRule>
  </conditionalFormatting>
  <conditionalFormatting sqref="E65:N68 E70:N70">
    <cfRule type="expression" dxfId="36" priority="13">
      <formula>IF(E$64&gt;$F$62,1,0)</formula>
    </cfRule>
  </conditionalFormatting>
  <conditionalFormatting sqref="E56:N60">
    <cfRule type="expression" dxfId="35" priority="12">
      <formula>IF(E$54&gt;$F$52,1,0)</formula>
    </cfRule>
  </conditionalFormatting>
  <conditionalFormatting sqref="E21:N26">
    <cfRule type="expression" dxfId="34" priority="11">
      <formula>IF(E$20&gt;$F$18,1,0)</formula>
    </cfRule>
  </conditionalFormatting>
  <conditionalFormatting sqref="E32:N36">
    <cfRule type="expression" dxfId="33" priority="10">
      <formula>IF(E$30&gt;$F$28,1,0)</formula>
    </cfRule>
  </conditionalFormatting>
  <conditionalFormatting sqref="H11 H8:H9">
    <cfRule type="expression" dxfId="32" priority="9">
      <formula>IF($F$9=1,1,0)</formula>
    </cfRule>
  </conditionalFormatting>
  <conditionalFormatting sqref="E55:N55">
    <cfRule type="expression" dxfId="31" priority="8">
      <formula>IF(E$54&gt;$F$52,1,0)</formula>
    </cfRule>
  </conditionalFormatting>
  <conditionalFormatting sqref="E31:N31">
    <cfRule type="expression" dxfId="30" priority="7">
      <formula>IF(E$30&gt;$F$28,1,0)</formula>
    </cfRule>
  </conditionalFormatting>
  <conditionalFormatting sqref="E70:N70">
    <cfRule type="expression" dxfId="29" priority="6">
      <formula>IF(E$64&lt;=$F$62,1,0)</formula>
    </cfRule>
  </conditionalFormatting>
  <conditionalFormatting sqref="H10">
    <cfRule type="expression" dxfId="28" priority="5">
      <formula>IF($F$9=1,1,0)</formula>
    </cfRule>
  </conditionalFormatting>
  <conditionalFormatting sqref="E69:N69">
    <cfRule type="expression" dxfId="27" priority="2">
      <formula>IF(E$64&lt;=$F$62,1,0)</formula>
    </cfRule>
  </conditionalFormatting>
  <conditionalFormatting sqref="E69:N69">
    <cfRule type="expression" dxfId="2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4" width="22.5703125" style="57" hidden="1"/>
  </cols>
  <sheetData>
    <row r="1" spans="1:56" ht="75" customHeight="1"/>
    <row r="2" spans="1:56" ht="23.25">
      <c r="B2" s="172" t="s">
        <v>547</v>
      </c>
    </row>
    <row r="3" spans="1:56" ht="15" customHeight="1">
      <c r="B3" s="172"/>
    </row>
    <row r="4" spans="1:56">
      <c r="B4" s="131"/>
      <c r="C4" s="56" t="s">
        <v>446</v>
      </c>
      <c r="D4" s="57"/>
      <c r="E4" s="58" t="s">
        <v>488</v>
      </c>
      <c r="F4" s="131"/>
      <c r="M4" s="131"/>
      <c r="N4" s="131"/>
      <c r="O4" s="131"/>
    </row>
    <row r="5" spans="1:56">
      <c r="B5" s="131"/>
      <c r="C5" s="56" t="s">
        <v>445</v>
      </c>
      <c r="D5" s="57"/>
      <c r="E5" s="58" t="str">
        <f>Netzbetreiber!D28</f>
        <v>Stadt Amberg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489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499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525</v>
      </c>
      <c r="D9" s="131"/>
      <c r="E9" s="131"/>
      <c r="F9" s="155">
        <f>'SLP-Verfahren'!D46</f>
        <v>1</v>
      </c>
      <c r="H9" s="173" t="s">
        <v>604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588</v>
      </c>
      <c r="D10" s="131"/>
      <c r="E10" s="131"/>
      <c r="F10" s="300">
        <v>2</v>
      </c>
      <c r="G10" s="57"/>
      <c r="H10" s="173" t="s">
        <v>605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606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0" t="s">
        <v>587</v>
      </c>
      <c r="D13" s="350"/>
      <c r="E13" s="350"/>
      <c r="F13" s="184" t="s">
        <v>551</v>
      </c>
      <c r="G13" s="131" t="s">
        <v>549</v>
      </c>
      <c r="H13" s="266" t="s">
        <v>566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1" t="s">
        <v>449</v>
      </c>
      <c r="D14" s="351"/>
      <c r="E14" s="90" t="s">
        <v>450</v>
      </c>
      <c r="F14" s="267" t="s">
        <v>85</v>
      </c>
      <c r="G14" s="268" t="s">
        <v>575</v>
      </c>
      <c r="H14" s="51">
        <v>0</v>
      </c>
      <c r="I14" s="57"/>
      <c r="J14" s="131"/>
      <c r="K14" s="131"/>
      <c r="L14" s="131"/>
      <c r="M14" s="131"/>
      <c r="N14" s="131"/>
      <c r="O14" s="174" t="s">
        <v>530</v>
      </c>
      <c r="R14" s="210" t="s">
        <v>567</v>
      </c>
      <c r="S14" s="210" t="s">
        <v>568</v>
      </c>
      <c r="T14" s="210" t="s">
        <v>569</v>
      </c>
      <c r="U14" s="210" t="s">
        <v>570</v>
      </c>
      <c r="V14" s="210" t="s">
        <v>550</v>
      </c>
      <c r="W14" s="210" t="s">
        <v>571</v>
      </c>
      <c r="X14" s="210" t="s">
        <v>572</v>
      </c>
      <c r="Y14" s="210" t="s">
        <v>573</v>
      </c>
      <c r="Z14" s="210" t="s">
        <v>574</v>
      </c>
      <c r="AA14" s="210" t="s">
        <v>575</v>
      </c>
      <c r="AB14" s="210" t="s">
        <v>576</v>
      </c>
      <c r="AC14" s="210" t="s">
        <v>577</v>
      </c>
    </row>
    <row r="15" spans="1:56" ht="19.5" customHeight="1">
      <c r="B15" s="131"/>
      <c r="C15" s="351" t="s">
        <v>389</v>
      </c>
      <c r="D15" s="351"/>
      <c r="E15" s="90" t="s">
        <v>450</v>
      </c>
      <c r="F15" s="267" t="s">
        <v>71</v>
      </c>
      <c r="G15" s="268" t="s">
        <v>569</v>
      </c>
      <c r="H15" s="51">
        <v>0</v>
      </c>
      <c r="I15" s="57"/>
      <c r="J15" s="131"/>
      <c r="K15" s="131"/>
      <c r="L15" s="131"/>
      <c r="M15" s="131"/>
      <c r="N15" s="131"/>
      <c r="O15" s="162" t="s">
        <v>531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495</v>
      </c>
      <c r="AI15" s="265" t="s">
        <v>552</v>
      </c>
      <c r="AJ15" s="265" t="s">
        <v>553</v>
      </c>
      <c r="AK15" s="265" t="s">
        <v>554</v>
      </c>
      <c r="AL15" s="265" t="s">
        <v>555</v>
      </c>
      <c r="AM15" s="265" t="s">
        <v>556</v>
      </c>
      <c r="AN15" s="265" t="s">
        <v>557</v>
      </c>
      <c r="AO15" s="265" t="s">
        <v>558</v>
      </c>
      <c r="AP15" s="265" t="s">
        <v>559</v>
      </c>
      <c r="AQ15" s="265" t="s">
        <v>560</v>
      </c>
      <c r="AR15" s="265" t="s">
        <v>561</v>
      </c>
      <c r="AS15" s="265" t="s">
        <v>562</v>
      </c>
      <c r="AT15" s="265" t="s">
        <v>563</v>
      </c>
      <c r="AU15" s="265" t="s">
        <v>564</v>
      </c>
      <c r="AV15" s="265" t="s">
        <v>565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520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526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521</v>
      </c>
      <c r="D20" s="181" t="s">
        <v>517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528</v>
      </c>
      <c r="D21" s="154" t="s">
        <v>519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540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506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523</v>
      </c>
      <c r="D24" s="189"/>
      <c r="E24" s="157" t="s">
        <v>584</v>
      </c>
      <c r="F24" s="157" t="s">
        <v>585</v>
      </c>
      <c r="G24" s="157"/>
      <c r="H24" s="157"/>
      <c r="I24" s="157"/>
      <c r="J24" s="157"/>
      <c r="K24" s="157"/>
      <c r="L24" s="157"/>
      <c r="M24" s="157"/>
      <c r="N24" s="157"/>
      <c r="O24" s="186" t="s">
        <v>524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518</v>
      </c>
      <c r="D25" s="189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507</v>
      </c>
      <c r="F26" s="157" t="s">
        <v>507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507</v>
      </c>
      <c r="S26" s="68" t="s">
        <v>508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522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529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536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452</v>
      </c>
      <c r="D34" s="154" t="s">
        <v>451</v>
      </c>
      <c r="E34" s="157" t="s">
        <v>515</v>
      </c>
      <c r="F34" s="157" t="s">
        <v>515</v>
      </c>
      <c r="G34" s="157" t="s">
        <v>515</v>
      </c>
      <c r="H34" s="157" t="s">
        <v>515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515</v>
      </c>
      <c r="S34" s="68" t="s">
        <v>516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608</v>
      </c>
      <c r="D35" s="154" t="s">
        <v>609</v>
      </c>
      <c r="E35" s="157" t="s">
        <v>607</v>
      </c>
      <c r="F35" s="157" t="s">
        <v>607</v>
      </c>
      <c r="G35" s="157" t="s">
        <v>607</v>
      </c>
      <c r="H35" s="157" t="s">
        <v>607</v>
      </c>
      <c r="I35" s="157" t="s">
        <v>607</v>
      </c>
      <c r="J35" s="157" t="s">
        <v>607</v>
      </c>
      <c r="K35" s="157" t="s">
        <v>607</v>
      </c>
      <c r="L35" s="157" t="s">
        <v>607</v>
      </c>
      <c r="M35" s="157" t="s">
        <v>607</v>
      </c>
      <c r="N35" s="157" t="s">
        <v>607</v>
      </c>
      <c r="O35" s="186" t="s">
        <v>142</v>
      </c>
      <c r="Q35" s="212"/>
      <c r="R35" s="68" t="s">
        <v>607</v>
      </c>
      <c r="S35" s="68" t="s">
        <v>610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444</v>
      </c>
      <c r="D36" s="120" t="s">
        <v>541</v>
      </c>
      <c r="E36" s="163" t="s">
        <v>453</v>
      </c>
      <c r="F36" s="163" t="s">
        <v>453</v>
      </c>
      <c r="G36" s="163" t="s">
        <v>454</v>
      </c>
      <c r="H36" s="163" t="s">
        <v>454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454</v>
      </c>
      <c r="S36" s="68" t="s">
        <v>453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534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535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527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532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533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538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539</v>
      </c>
      <c r="D46" s="202" t="s">
        <v>537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537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582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546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521</v>
      </c>
      <c r="D54" s="181" t="s">
        <v>517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528</v>
      </c>
      <c r="D55" s="154" t="s">
        <v>519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540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523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524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518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522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529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536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452</v>
      </c>
      <c r="D68" s="154" t="s">
        <v>451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608</v>
      </c>
      <c r="D69" s="154" t="s">
        <v>609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444</v>
      </c>
      <c r="D70" s="120" t="s">
        <v>541</v>
      </c>
      <c r="E70" s="164" t="s">
        <v>454</v>
      </c>
      <c r="F70" s="164" t="s">
        <v>454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2" t="s">
        <v>583</v>
      </c>
      <c r="D72" s="352"/>
      <c r="E72" s="352"/>
      <c r="F72" s="352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5" priority="18">
      <formula>IF(E$20&lt;=$F$18,1,0)</formula>
    </cfRule>
  </conditionalFormatting>
  <conditionalFormatting sqref="E32:N36">
    <cfRule type="expression" dxfId="24" priority="17">
      <formula>IF(E$30&lt;=$F$28,1,0)</formula>
    </cfRule>
  </conditionalFormatting>
  <conditionalFormatting sqref="E26:F26">
    <cfRule type="expression" dxfId="23" priority="16">
      <formula>IF(E$20&lt;=$F$18,1,0)</formula>
    </cfRule>
  </conditionalFormatting>
  <conditionalFormatting sqref="E26:N26">
    <cfRule type="expression" dxfId="22" priority="15">
      <formula>IF(E$20&lt;=$F$18,1,0)</formula>
    </cfRule>
  </conditionalFormatting>
  <conditionalFormatting sqref="E56:N59">
    <cfRule type="expression" dxfId="21" priority="14">
      <formula>IF(E$54&lt;=$F$52,1,0)</formula>
    </cfRule>
  </conditionalFormatting>
  <conditionalFormatting sqref="E60:N60">
    <cfRule type="expression" dxfId="20" priority="13">
      <formula>IF(E$54&lt;=$F$52,1,0)</formula>
    </cfRule>
  </conditionalFormatting>
  <conditionalFormatting sqref="E66:N68">
    <cfRule type="expression" dxfId="19" priority="12">
      <formula>IF(E$64&lt;=$F$62,1,0)</formula>
    </cfRule>
  </conditionalFormatting>
  <conditionalFormatting sqref="E65:N68 E70:N70">
    <cfRule type="expression" dxfId="18" priority="11">
      <formula>IF(E$64&gt;$F$62,1,0)</formula>
    </cfRule>
  </conditionalFormatting>
  <conditionalFormatting sqref="E56:N60">
    <cfRule type="expression" dxfId="17" priority="10">
      <formula>IF(E$54&gt;$F$52,1,0)</formula>
    </cfRule>
  </conditionalFormatting>
  <conditionalFormatting sqref="E21:N26">
    <cfRule type="expression" dxfId="16" priority="9">
      <formula>IF(E$20&gt;$F$18,1,0)</formula>
    </cfRule>
  </conditionalFormatting>
  <conditionalFormatting sqref="E32:N36">
    <cfRule type="expression" dxfId="15" priority="8">
      <formula>IF(E$30&gt;$F$28,1,0)</formula>
    </cfRule>
  </conditionalFormatting>
  <conditionalFormatting sqref="H11 H8:H9">
    <cfRule type="expression" dxfId="14" priority="7">
      <formula>IF($F$9=1,1,0)</formula>
    </cfRule>
  </conditionalFormatting>
  <conditionalFormatting sqref="E55:N55">
    <cfRule type="expression" dxfId="13" priority="6">
      <formula>IF(E$54&gt;$F$52,1,0)</formula>
    </cfRule>
  </conditionalFormatting>
  <conditionalFormatting sqref="E31:N31">
    <cfRule type="expression" dxfId="12" priority="5">
      <formula>IF(E$30&gt;$F$28,1,0)</formula>
    </cfRule>
  </conditionalFormatting>
  <conditionalFormatting sqref="E70:N70">
    <cfRule type="expression" dxfId="11" priority="4">
      <formula>IF(E$64&lt;=$F$62,1,0)</formula>
    </cfRule>
  </conditionalFormatting>
  <conditionalFormatting sqref="H10">
    <cfRule type="expression" dxfId="10" priority="3">
      <formula>IF($F$9=1,1,0)</formula>
    </cfRule>
  </conditionalFormatting>
  <conditionalFormatting sqref="E69:N69">
    <cfRule type="expression" dxfId="9" priority="2">
      <formula>IF(E$64&lt;=$F$62,1,0)</formula>
    </cfRule>
  </conditionalFormatting>
  <conditionalFormatting sqref="E69:N69">
    <cfRule type="expression" dxfId="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Normal="100" workbookViewId="0">
      <selection activeCell="J31" sqref="J31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467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Amberg Versorgungs GmbH</v>
      </c>
      <c r="E5" s="131"/>
      <c r="H5" s="89" t="s">
        <v>499</v>
      </c>
      <c r="I5" s="132" t="s">
        <v>502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 Amberg</v>
      </c>
      <c r="E6" s="131"/>
      <c r="F6" s="131"/>
      <c r="I6" s="132" t="s">
        <v>512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489</v>
      </c>
      <c r="D7" s="54">
        <f>Netzbetreiber!$D$11</f>
        <v>9800082100005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44105</v>
      </c>
      <c r="E8" s="131"/>
      <c r="F8" s="131"/>
      <c r="H8" s="129" t="s">
        <v>497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496</v>
      </c>
      <c r="D10" s="135" t="s">
        <v>147</v>
      </c>
      <c r="E10" s="278" t="s">
        <v>514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638</v>
      </c>
      <c r="M10" s="151" t="s">
        <v>647</v>
      </c>
      <c r="N10" s="152" t="s">
        <v>648</v>
      </c>
      <c r="O10" s="152" t="s">
        <v>649</v>
      </c>
      <c r="P10" s="153" t="s">
        <v>650</v>
      </c>
      <c r="Q10" s="147" t="s">
        <v>639</v>
      </c>
      <c r="R10" s="137" t="s">
        <v>640</v>
      </c>
      <c r="S10" s="138" t="s">
        <v>641</v>
      </c>
      <c r="T10" s="138" t="s">
        <v>642</v>
      </c>
      <c r="U10" s="138" t="s">
        <v>643</v>
      </c>
      <c r="V10" s="138" t="s">
        <v>644</v>
      </c>
      <c r="W10" s="138" t="s">
        <v>645</v>
      </c>
      <c r="X10" s="139" t="s">
        <v>646</v>
      </c>
      <c r="Y10" s="306" t="s">
        <v>651</v>
      </c>
    </row>
    <row r="11" spans="2:26" ht="15.75" thickBot="1">
      <c r="B11" s="140" t="s">
        <v>498</v>
      </c>
      <c r="C11" s="141" t="s">
        <v>513</v>
      </c>
      <c r="D11" s="305" t="s">
        <v>248</v>
      </c>
      <c r="E11" s="165" t="s">
        <v>56</v>
      </c>
      <c r="F11" s="307" t="str">
        <f>VLOOKUP($E11,'BDEW-Standard'!$B$3:$M$158,F$9,0)</f>
        <v>G14</v>
      </c>
      <c r="H11" s="168">
        <f>ROUND(VLOOKUP($E11,'BDEW-Standard'!$B$3:$M$158,H$9,0),7)</f>
        <v>3.159294</v>
      </c>
      <c r="I11" s="168">
        <f>ROUND(VLOOKUP($E11,'BDEW-Standard'!$B$3:$M$158,I$9,0),7)</f>
        <v>-37.406886</v>
      </c>
      <c r="J11" s="168">
        <f>ROUND(VLOOKUP($E11,'BDEW-Standard'!$B$3:$M$158,J$9,0),7)</f>
        <v>6.1418926000000003</v>
      </c>
      <c r="K11" s="168">
        <f>ROUND(VLOOKUP($E11,'BDEW-Standard'!$B$3:$M$158,K$9,0),7)</f>
        <v>7.6563300000000001E-2</v>
      </c>
      <c r="L11" s="215">
        <f>ROUND(VLOOKUP($E11,'BDEW-Standard'!$B$3:$M$158,L$9,0),1)</f>
        <v>40</v>
      </c>
      <c r="M11" s="168">
        <f>ROUND(VLOOKUP($E11,'BDEW-Standard'!$B$3:$M$158,M$9,0),7)</f>
        <v>0</v>
      </c>
      <c r="N11" s="168">
        <f>ROUND(VLOOKUP($E11,'BDEW-Standard'!$B$3:$M$158,N$9,0),7)</f>
        <v>0</v>
      </c>
      <c r="O11" s="168">
        <f>ROUND(VLOOKUP($E11,'BDEW-Standard'!$B$3:$M$158,O$9,0),7)</f>
        <v>0</v>
      </c>
      <c r="P11" s="168">
        <f>ROUND(VLOOKUP($E11,'BDEW-Standard'!$B$3:$M$158,P$9,0),7)</f>
        <v>0</v>
      </c>
      <c r="Q11" s="214">
        <f>($H11/(1+($I11/($Q$9-$L11))^$J11)+$K11)+MAX($M11*$Q$9+$N11,$O11*$Q$9+$P11)</f>
        <v>0.95202070224521151</v>
      </c>
      <c r="R11" s="169">
        <f>ROUND(VLOOKUP(MID($E11,4,3),'Wochentag F(WT)'!$B$7:$J$22,R$9,0),4)</f>
        <v>1</v>
      </c>
      <c r="S11" s="169">
        <f>ROUND(VLOOKUP(MID($E11,4,3),'Wochentag F(WT)'!$B$7:$J$22,S$9,0),4)</f>
        <v>1</v>
      </c>
      <c r="T11" s="169">
        <f>ROUND(VLOOKUP(MID($E11,4,3),'Wochentag F(WT)'!$B$7:$J$22,T$9,0),4)</f>
        <v>1</v>
      </c>
      <c r="U11" s="169">
        <f>ROUND(VLOOKUP(MID($E11,4,3),'Wochentag F(WT)'!$B$7:$J$22,U$9,0),4)</f>
        <v>1</v>
      </c>
      <c r="V11" s="169">
        <f>ROUND(VLOOKUP(MID($E11,4,3),'Wochentag F(WT)'!$B$7:$J$22,V$9,0),4)</f>
        <v>1</v>
      </c>
      <c r="W11" s="169">
        <f>ROUND(VLOOKUP(MID($E11,4,3),'Wochentag F(WT)'!$B$7:$J$22,W$9,0),4)</f>
        <v>1</v>
      </c>
      <c r="X11" s="170">
        <f>7-SUM(R11:W11)</f>
        <v>1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 Amberg</v>
      </c>
      <c r="D12" s="63" t="s">
        <v>248</v>
      </c>
      <c r="E12" s="166" t="s">
        <v>669</v>
      </c>
      <c r="F12" s="308" t="str">
        <f>VLOOKUP($E12,'BDEW-Standard'!$B$3:$M$94,F$9,0)</f>
        <v>BA4</v>
      </c>
      <c r="H12" s="279">
        <f>ROUND(VLOOKUP($E12,'BDEW-Standard'!$B$3:$M$94,H$9,0),7)</f>
        <v>0.93158890000000005</v>
      </c>
      <c r="I12" s="279">
        <f>ROUND(VLOOKUP($E12,'BDEW-Standard'!$B$3:$M$94,I$9,0),7)</f>
        <v>-33.35</v>
      </c>
      <c r="J12" s="279">
        <f>ROUND(VLOOKUP($E12,'BDEW-Standard'!$B$3:$M$94,J$9,0),7)</f>
        <v>5.7212303000000002</v>
      </c>
      <c r="K12" s="279">
        <f>ROUND(VLOOKUP($E12,'BDEW-Standard'!$B$3:$M$94,K$9,0),7)</f>
        <v>0.66564939999999995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6" si="1">($H12/(1+($I12/($Q$9-$L12))^$J12)+$K12)+MAX($M12*$Q$9+$N12,$O12*$Q$9+$P12)</f>
        <v>1.0766391850538448</v>
      </c>
      <c r="R12" s="282">
        <f>ROUND(VLOOKUP(MID($E12,4,3),'Wochentag F(WT)'!$B$7:$J$22,R$9,0),4)</f>
        <v>1.0848</v>
      </c>
      <c r="S12" s="282">
        <f>ROUND(VLOOKUP(MID($E12,4,3),'Wochentag F(WT)'!$B$7:$J$22,S$9,0),4)</f>
        <v>1.1211</v>
      </c>
      <c r="T12" s="282">
        <f>ROUND(VLOOKUP(MID($E12,4,3),'Wochentag F(WT)'!$B$7:$J$22,T$9,0),4)</f>
        <v>1.0769</v>
      </c>
      <c r="U12" s="282">
        <f>ROUND(VLOOKUP(MID($E12,4,3),'Wochentag F(WT)'!$B$7:$J$22,U$9,0),4)</f>
        <v>1.1353</v>
      </c>
      <c r="V12" s="282">
        <f>ROUND(VLOOKUP(MID($E12,4,3),'Wochentag F(WT)'!$B$7:$J$22,V$9,0),4)</f>
        <v>1.1402000000000001</v>
      </c>
      <c r="W12" s="282">
        <f>ROUND(VLOOKUP(MID($E12,4,3),'Wochentag F(WT)'!$B$7:$J$22,W$9,0),4)</f>
        <v>0.48520000000000002</v>
      </c>
      <c r="X12" s="283">
        <f>7-SUM(R12:W12)</f>
        <v>0.95650000000000013</v>
      </c>
      <c r="Y12" s="304"/>
      <c r="Z12" s="213"/>
    </row>
    <row r="13" spans="2:26" s="144" customFormat="1">
      <c r="B13" s="145">
        <v>2</v>
      </c>
      <c r="C13" s="146" t="str">
        <f t="shared" si="0"/>
        <v>Stadt Amberg</v>
      </c>
      <c r="D13" s="63" t="s">
        <v>248</v>
      </c>
      <c r="E13" s="166" t="s">
        <v>670</v>
      </c>
      <c r="F13" s="308" t="str">
        <f>VLOOKUP($E13,'BDEW-Standard'!$B$3:$M$94,F$9,0)</f>
        <v>BH4</v>
      </c>
      <c r="H13" s="279">
        <f>ROUND(VLOOKUP($E13,'BDEW-Standard'!$B$3:$M$94,H$9,0),7)</f>
        <v>2.4595180999999999</v>
      </c>
      <c r="I13" s="279">
        <f>ROUND(VLOOKUP($E13,'BDEW-Standard'!$B$3:$M$94,I$9,0),7)</f>
        <v>-35.253212400000002</v>
      </c>
      <c r="J13" s="279">
        <f>ROUND(VLOOKUP($E13,'BDEW-Standard'!$B$3:$M$94,J$9,0),7)</f>
        <v>6.0587001000000003</v>
      </c>
      <c r="K13" s="279">
        <f>ROUND(VLOOKUP($E13,'BDEW-Standard'!$B$3:$M$94,K$9,0),7)</f>
        <v>0.16473699999999999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1.043802057143173</v>
      </c>
      <c r="R13" s="282">
        <f>ROUND(VLOOKUP(MID($E13,4,3),'Wochentag F(WT)'!$B$7:$J$22,R$9,0),4)</f>
        <v>0.97670000000000001</v>
      </c>
      <c r="S13" s="282">
        <f>ROUND(VLOOKUP(MID($E13,4,3),'Wochentag F(WT)'!$B$7:$J$22,S$9,0),4)</f>
        <v>1.0388999999999999</v>
      </c>
      <c r="T13" s="282">
        <f>ROUND(VLOOKUP(MID($E13,4,3),'Wochentag F(WT)'!$B$7:$J$22,T$9,0),4)</f>
        <v>1.0027999999999999</v>
      </c>
      <c r="U13" s="282">
        <f>ROUND(VLOOKUP(MID($E13,4,3),'Wochentag F(WT)'!$B$7:$J$22,U$9,0),4)</f>
        <v>1.0162</v>
      </c>
      <c r="V13" s="282">
        <f>ROUND(VLOOKUP(MID($E13,4,3),'Wochentag F(WT)'!$B$7:$J$22,V$9,0),4)</f>
        <v>1.0024</v>
      </c>
      <c r="W13" s="282">
        <f>ROUND(VLOOKUP(MID($E13,4,3),'Wochentag F(WT)'!$B$7:$J$22,W$9,0),4)</f>
        <v>1.0043</v>
      </c>
      <c r="X13" s="283">
        <f t="shared" ref="X13:X26" si="2">7-SUM(R13:W13)</f>
        <v>0.95870000000000122</v>
      </c>
      <c r="Y13" s="304"/>
      <c r="Z13" s="213"/>
    </row>
    <row r="14" spans="2:26" s="144" customFormat="1">
      <c r="B14" s="145">
        <v>3</v>
      </c>
      <c r="C14" s="146" t="str">
        <f t="shared" si="0"/>
        <v>Stadt Amberg</v>
      </c>
      <c r="D14" s="63" t="s">
        <v>248</v>
      </c>
      <c r="E14" s="166" t="s">
        <v>667</v>
      </c>
      <c r="F14" s="308" t="str">
        <f>VLOOKUP($E14,'BDEW-Standard'!$B$3:$M$94,F$9,0)</f>
        <v>KO4</v>
      </c>
      <c r="H14" s="279">
        <f>ROUND(VLOOKUP($E14,'BDEW-Standard'!$B$3:$M$94,H$9,0),7)</f>
        <v>3.4428942999999999</v>
      </c>
      <c r="I14" s="279">
        <f>ROUND(VLOOKUP($E14,'BDEW-Standard'!$B$3:$M$94,I$9,0),7)</f>
        <v>-36.659050399999998</v>
      </c>
      <c r="J14" s="279">
        <f>ROUND(VLOOKUP($E14,'BDEW-Standard'!$B$3:$M$94,J$9,0),7)</f>
        <v>7.6083226000000002</v>
      </c>
      <c r="K14" s="279">
        <f>ROUND(VLOOKUP($E14,'BDEW-Standard'!$B$3:$M$94,K$9,0),7)</f>
        <v>7.4685000000000001E-2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0.97768382110526542</v>
      </c>
      <c r="R14" s="282">
        <f>ROUND(VLOOKUP(MID($E14,4,3),'Wochentag F(WT)'!$B$7:$J$22,R$9,0),4)</f>
        <v>1.0354000000000001</v>
      </c>
      <c r="S14" s="282">
        <f>ROUND(VLOOKUP(MID($E14,4,3),'Wochentag F(WT)'!$B$7:$J$22,S$9,0),4)</f>
        <v>1.0523</v>
      </c>
      <c r="T14" s="282">
        <f>ROUND(VLOOKUP(MID($E14,4,3),'Wochentag F(WT)'!$B$7:$J$22,T$9,0),4)</f>
        <v>1.0448999999999999</v>
      </c>
      <c r="U14" s="282">
        <f>ROUND(VLOOKUP(MID($E14,4,3),'Wochentag F(WT)'!$B$7:$J$22,U$9,0),4)</f>
        <v>1.0494000000000001</v>
      </c>
      <c r="V14" s="282">
        <f>ROUND(VLOOKUP(MID($E14,4,3),'Wochentag F(WT)'!$B$7:$J$22,V$9,0),4)</f>
        <v>0.98850000000000005</v>
      </c>
      <c r="W14" s="282">
        <f>ROUND(VLOOKUP(MID($E14,4,3),'Wochentag F(WT)'!$B$7:$J$22,W$9,0),4)</f>
        <v>0.88600000000000001</v>
      </c>
      <c r="X14" s="283">
        <f t="shared" si="2"/>
        <v>0.94349999999999934</v>
      </c>
      <c r="Y14" s="304"/>
      <c r="Z14" s="213"/>
    </row>
    <row r="15" spans="2:26" s="144" customFormat="1">
      <c r="B15" s="145">
        <v>4</v>
      </c>
      <c r="C15" s="146" t="str">
        <f t="shared" si="0"/>
        <v>Stadt Amberg</v>
      </c>
      <c r="D15" s="63" t="s">
        <v>248</v>
      </c>
      <c r="E15" s="166" t="s">
        <v>663</v>
      </c>
      <c r="F15" s="308" t="str">
        <f>VLOOKUP($E15,'BDEW-Standard'!$B$3:$M$94,F$9,0)</f>
        <v>D14</v>
      </c>
      <c r="H15" s="279">
        <f>ROUND(VLOOKUP($E15,'BDEW-Standard'!$B$3:$M$158,H$9,0),7)</f>
        <v>3.1850190999999999</v>
      </c>
      <c r="I15" s="279">
        <f>ROUND(VLOOKUP($E15,'BDEW-Standard'!$B$3:$M$158,I$9,0),7)</f>
        <v>-37.412415500000002</v>
      </c>
      <c r="J15" s="279">
        <f>ROUND(VLOOKUP($E15,'BDEW-Standard'!$B$3:$M$158,J$9,0),7)</f>
        <v>6.1723179000000004</v>
      </c>
      <c r="K15" s="279">
        <f>ROUND(VLOOKUP($E15,'BDEW-Standard'!$B$3:$M$158,K$9,0),7)</f>
        <v>7.6109599999999999E-2</v>
      </c>
      <c r="L15" s="280">
        <f>ROUND(VLOOKUP($E15,'BDEW-Standard'!$B$3:$M$158,L$9,0),1)</f>
        <v>40</v>
      </c>
      <c r="M15" s="279">
        <f>ROUND(VLOOKUP($E15,'BDEW-Standard'!$B$3:$M$158,M$9,0),7)</f>
        <v>0</v>
      </c>
      <c r="N15" s="279">
        <f>ROUND(VLOOKUP($E15,'BDEW-Standard'!$B$3:$M$158,N$9,0),7)</f>
        <v>0</v>
      </c>
      <c r="O15" s="279">
        <f>ROUND(VLOOKUP($E15,'BDEW-Standard'!$B$3:$M$158,O$9,0),7)</f>
        <v>0</v>
      </c>
      <c r="P15" s="279">
        <f>ROUND(VLOOKUP($E15,'BDEW-Standard'!$B$3:$M$158,P$9,0),7)</f>
        <v>0</v>
      </c>
      <c r="Q15" s="281">
        <f>($H15/(1+($I15/($Q$9-$L15))^$J15)+$K15)+MAX($M15*$Q$9+$N15,$O15*$Q$9+$P15)</f>
        <v>0.95508749343949439</v>
      </c>
      <c r="R15" s="282">
        <f>ROUND(VLOOKUP(MID($E15,4,3),'Wochentag F(WT)'!$B$7:$J$22,R$9,0),4)</f>
        <v>1</v>
      </c>
      <c r="S15" s="282">
        <f>ROUND(VLOOKUP(MID($E15,4,3),'Wochentag F(WT)'!$B$7:$J$22,S$9,0),4)</f>
        <v>1</v>
      </c>
      <c r="T15" s="282">
        <f>ROUND(VLOOKUP(MID($E15,4,3),'Wochentag F(WT)'!$B$7:$J$22,T$9,0),4)</f>
        <v>1</v>
      </c>
      <c r="U15" s="282">
        <f>ROUND(VLOOKUP(MID($E15,4,3),'Wochentag F(WT)'!$B$7:$J$22,U$9,0),4)</f>
        <v>1</v>
      </c>
      <c r="V15" s="282">
        <f>ROUND(VLOOKUP(MID($E15,4,3),'Wochentag F(WT)'!$B$7:$J$22,V$9,0),4)</f>
        <v>1</v>
      </c>
      <c r="W15" s="282">
        <f>ROUND(VLOOKUP(MID($E15,4,3),'Wochentag F(WT)'!$B$7:$J$22,W$9,0),4)</f>
        <v>1</v>
      </c>
      <c r="X15" s="282">
        <f>7-SUM(R15:W15)</f>
        <v>1</v>
      </c>
      <c r="Y15" s="304"/>
      <c r="Z15" s="213"/>
    </row>
    <row r="16" spans="2:26" s="144" customFormat="1">
      <c r="B16" s="145">
        <v>5</v>
      </c>
      <c r="C16" s="146" t="str">
        <f t="shared" si="0"/>
        <v>Stadt Amberg</v>
      </c>
      <c r="D16" s="63" t="s">
        <v>248</v>
      </c>
      <c r="E16" s="166" t="s">
        <v>665</v>
      </c>
      <c r="F16" s="308" t="str">
        <f>VLOOKUP($E16,'BDEW-Standard'!$B$3:$M$94,F$9,0)</f>
        <v>MK4</v>
      </c>
      <c r="H16" s="279">
        <f>ROUND(VLOOKUP($E16,'BDEW-Standard'!$B$3:$M$94,H$9,0),7)</f>
        <v>3.1177248</v>
      </c>
      <c r="I16" s="279">
        <f>ROUND(VLOOKUP($E16,'BDEW-Standard'!$B$3:$M$94,I$9,0),7)</f>
        <v>-35.871506199999999</v>
      </c>
      <c r="J16" s="279">
        <f>ROUND(VLOOKUP($E16,'BDEW-Standard'!$B$3:$M$94,J$9,0),7)</f>
        <v>7.5186828999999999</v>
      </c>
      <c r="K16" s="279">
        <f>ROUND(VLOOKUP($E16,'BDEW-Standard'!$B$3:$M$94,K$9,0),7)</f>
        <v>3.4330100000000002E-2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0.9622064996731321</v>
      </c>
      <c r="R16" s="282">
        <f>ROUND(VLOOKUP(MID($E16,4,3),'Wochentag F(WT)'!$B$7:$J$22,R$9,0),4)</f>
        <v>1.0699000000000001</v>
      </c>
      <c r="S16" s="282">
        <f>ROUND(VLOOKUP(MID($E16,4,3),'Wochentag F(WT)'!$B$7:$J$22,S$9,0),4)</f>
        <v>1.0365</v>
      </c>
      <c r="T16" s="282">
        <f>ROUND(VLOOKUP(MID($E16,4,3),'Wochentag F(WT)'!$B$7:$J$22,T$9,0),4)</f>
        <v>0.99329999999999996</v>
      </c>
      <c r="U16" s="282">
        <f>ROUND(VLOOKUP(MID($E16,4,3),'Wochentag F(WT)'!$B$7:$J$22,U$9,0),4)</f>
        <v>0.99480000000000002</v>
      </c>
      <c r="V16" s="282">
        <f>ROUND(VLOOKUP(MID($E16,4,3),'Wochentag F(WT)'!$B$7:$J$22,V$9,0),4)</f>
        <v>1.0659000000000001</v>
      </c>
      <c r="W16" s="282">
        <f>ROUND(VLOOKUP(MID($E16,4,3),'Wochentag F(WT)'!$B$7:$J$22,W$9,0),4)</f>
        <v>0.93620000000000003</v>
      </c>
      <c r="X16" s="283">
        <f t="shared" si="2"/>
        <v>0.90339999999999954</v>
      </c>
      <c r="Y16" s="304"/>
      <c r="Z16" s="213"/>
    </row>
    <row r="17" spans="2:26" s="144" customFormat="1">
      <c r="B17" s="145">
        <v>6</v>
      </c>
      <c r="C17" s="146" t="str">
        <f t="shared" si="0"/>
        <v>Stadt Amberg</v>
      </c>
      <c r="D17" s="63" t="s">
        <v>248</v>
      </c>
      <c r="E17" s="166" t="s">
        <v>671</v>
      </c>
      <c r="F17" s="308" t="str">
        <f>VLOOKUP($E17,'BDEW-Standard'!$B$3:$M$94,F$9,0)</f>
        <v>HD4</v>
      </c>
      <c r="H17" s="279">
        <f>ROUND(VLOOKUP($E17,'BDEW-Standard'!$B$3:$M$94,H$9,0),7)</f>
        <v>3.0084346000000002</v>
      </c>
      <c r="I17" s="279">
        <f>ROUND(VLOOKUP($E17,'BDEW-Standard'!$B$3:$M$94,I$9,0),7)</f>
        <v>-36.607845300000001</v>
      </c>
      <c r="J17" s="279">
        <f>ROUND(VLOOKUP($E17,'BDEW-Standard'!$B$3:$M$94,J$9,0),7)</f>
        <v>7.3211870000000001</v>
      </c>
      <c r="K17" s="279">
        <f>ROUND(VLOOKUP($E17,'BDEW-Standard'!$B$3:$M$94,K$9,0),7)</f>
        <v>0.15496599999999999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0.97302438504000599</v>
      </c>
      <c r="R17" s="282">
        <f>ROUND(VLOOKUP(MID($E17,4,3),'Wochentag F(WT)'!$B$7:$J$22,R$9,0),4)</f>
        <v>1.03</v>
      </c>
      <c r="S17" s="282">
        <f>ROUND(VLOOKUP(MID($E17,4,3),'Wochentag F(WT)'!$B$7:$J$22,S$9,0),4)</f>
        <v>1.03</v>
      </c>
      <c r="T17" s="282">
        <f>ROUND(VLOOKUP(MID($E17,4,3),'Wochentag F(WT)'!$B$7:$J$22,T$9,0),4)</f>
        <v>1.02</v>
      </c>
      <c r="U17" s="282">
        <f>ROUND(VLOOKUP(MID($E17,4,3),'Wochentag F(WT)'!$B$7:$J$22,U$9,0),4)</f>
        <v>1.03</v>
      </c>
      <c r="V17" s="282">
        <f>ROUND(VLOOKUP(MID($E17,4,3),'Wochentag F(WT)'!$B$7:$J$22,V$9,0),4)</f>
        <v>1.01</v>
      </c>
      <c r="W17" s="282">
        <f>ROUND(VLOOKUP(MID($E17,4,3),'Wochentag F(WT)'!$B$7:$J$22,W$9,0),4)</f>
        <v>0.93</v>
      </c>
      <c r="X17" s="283">
        <f t="shared" si="2"/>
        <v>0.95000000000000018</v>
      </c>
      <c r="Y17" s="304"/>
      <c r="Z17" s="213"/>
    </row>
    <row r="18" spans="2:26" s="144" customFormat="1">
      <c r="B18" s="145">
        <v>7</v>
      </c>
      <c r="C18" s="146" t="str">
        <f t="shared" si="0"/>
        <v>Stadt Amberg</v>
      </c>
      <c r="D18" s="63" t="s">
        <v>248</v>
      </c>
      <c r="E18" s="166" t="s">
        <v>672</v>
      </c>
      <c r="F18" s="308" t="str">
        <f>VLOOKUP($E18,'BDEW-Standard'!$B$3:$M$94,F$9,0)</f>
        <v>MF4</v>
      </c>
      <c r="H18" s="279">
        <f>ROUND(VLOOKUP($E18,'BDEW-Standard'!$B$3:$M$94,H$9,0),7)</f>
        <v>2.5187775000000001</v>
      </c>
      <c r="I18" s="279">
        <f>ROUND(VLOOKUP($E18,'BDEW-Standard'!$B$3:$M$94,I$9,0),7)</f>
        <v>-35.033375399999997</v>
      </c>
      <c r="J18" s="279">
        <f>ROUND(VLOOKUP($E18,'BDEW-Standard'!$B$3:$M$94,J$9,0),7)</f>
        <v>6.2240634000000004</v>
      </c>
      <c r="K18" s="279">
        <f>ROUND(VLOOKUP($E18,'BDEW-Standard'!$B$3:$M$94,K$9,0),7)</f>
        <v>0.10107820000000001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1.0146273685996503</v>
      </c>
      <c r="R18" s="282">
        <f>ROUND(VLOOKUP(MID($E18,4,3),'Wochentag F(WT)'!$B$7:$J$22,R$9,0),4)</f>
        <v>1.0354000000000001</v>
      </c>
      <c r="S18" s="282">
        <f>ROUND(VLOOKUP(MID($E18,4,3),'Wochentag F(WT)'!$B$7:$J$22,S$9,0),4)</f>
        <v>1.0523</v>
      </c>
      <c r="T18" s="282">
        <f>ROUND(VLOOKUP(MID($E18,4,3),'Wochentag F(WT)'!$B$7:$J$22,T$9,0),4)</f>
        <v>1.0448999999999999</v>
      </c>
      <c r="U18" s="282">
        <f>ROUND(VLOOKUP(MID($E18,4,3),'Wochentag F(WT)'!$B$7:$J$22,U$9,0),4)</f>
        <v>1.0494000000000001</v>
      </c>
      <c r="V18" s="282">
        <f>ROUND(VLOOKUP(MID($E18,4,3),'Wochentag F(WT)'!$B$7:$J$22,V$9,0),4)</f>
        <v>0.98850000000000005</v>
      </c>
      <c r="W18" s="282">
        <f>ROUND(VLOOKUP(MID($E18,4,3),'Wochentag F(WT)'!$B$7:$J$22,W$9,0),4)</f>
        <v>0.88600000000000001</v>
      </c>
      <c r="X18" s="283">
        <f t="shared" si="2"/>
        <v>0.94349999999999934</v>
      </c>
      <c r="Y18" s="304"/>
      <c r="Z18" s="213"/>
    </row>
    <row r="19" spans="2:26" s="144" customFormat="1">
      <c r="B19" s="145">
        <v>8</v>
      </c>
      <c r="C19" s="146" t="str">
        <f t="shared" si="0"/>
        <v>Stadt Amberg</v>
      </c>
      <c r="D19" s="63" t="s">
        <v>248</v>
      </c>
      <c r="E19" s="166" t="s">
        <v>673</v>
      </c>
      <c r="F19" s="308" t="str">
        <f>VLOOKUP($E19,'BDEW-Standard'!$B$3:$M$94,F$9,0)</f>
        <v>PD4</v>
      </c>
      <c r="H19" s="279">
        <f>ROUND(VLOOKUP($E19,'BDEW-Standard'!$B$3:$M$94,H$9,0),7)</f>
        <v>3.85</v>
      </c>
      <c r="I19" s="279">
        <f>ROUND(VLOOKUP($E19,'BDEW-Standard'!$B$3:$M$94,I$9,0),7)</f>
        <v>-37</v>
      </c>
      <c r="J19" s="279">
        <f>ROUND(VLOOKUP($E19,'BDEW-Standard'!$B$3:$M$94,J$9,0),7)</f>
        <v>10.2405021</v>
      </c>
      <c r="K19" s="279">
        <f>ROUND(VLOOKUP($E19,'BDEW-Standard'!$B$3:$M$94,K$9,0),7)</f>
        <v>4.6924300000000002E-2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0.75691065279879233</v>
      </c>
      <c r="R19" s="282">
        <f>ROUND(VLOOKUP(MID($E19,4,3),'Wochentag F(WT)'!$B$7:$J$22,R$9,0),4)</f>
        <v>1.0214000000000001</v>
      </c>
      <c r="S19" s="282">
        <f>ROUND(VLOOKUP(MID($E19,4,3),'Wochentag F(WT)'!$B$7:$J$22,S$9,0),4)</f>
        <v>1.0866</v>
      </c>
      <c r="T19" s="282">
        <f>ROUND(VLOOKUP(MID($E19,4,3),'Wochentag F(WT)'!$B$7:$J$22,T$9,0),4)</f>
        <v>1.0720000000000001</v>
      </c>
      <c r="U19" s="282">
        <f>ROUND(VLOOKUP(MID($E19,4,3),'Wochentag F(WT)'!$B$7:$J$22,U$9,0),4)</f>
        <v>1.0557000000000001</v>
      </c>
      <c r="V19" s="282">
        <f>ROUND(VLOOKUP(MID($E19,4,3),'Wochentag F(WT)'!$B$7:$J$22,V$9,0),4)</f>
        <v>1.0117</v>
      </c>
      <c r="W19" s="282">
        <f>ROUND(VLOOKUP(MID($E19,4,3),'Wochentag F(WT)'!$B$7:$J$22,W$9,0),4)</f>
        <v>0.90010000000000001</v>
      </c>
      <c r="X19" s="283">
        <f t="shared" si="2"/>
        <v>0.85249999999999915</v>
      </c>
      <c r="Y19" s="304"/>
      <c r="Z19" s="213"/>
    </row>
    <row r="20" spans="2:26" s="144" customFormat="1">
      <c r="B20" s="145">
        <v>9</v>
      </c>
      <c r="C20" s="146" t="str">
        <f t="shared" si="0"/>
        <v>Stadt Amberg</v>
      </c>
      <c r="D20" s="63" t="s">
        <v>248</v>
      </c>
      <c r="E20" s="166" t="s">
        <v>674</v>
      </c>
      <c r="F20" s="308" t="str">
        <f>VLOOKUP($E20,'BDEW-Standard'!$B$3:$M$94,F$9,0)</f>
        <v>GB4</v>
      </c>
      <c r="H20" s="279">
        <f>ROUND(VLOOKUP($E20,'BDEW-Standard'!$B$3:$M$94,H$9,0),7)</f>
        <v>3.6017736</v>
      </c>
      <c r="I20" s="279">
        <f>ROUND(VLOOKUP($E20,'BDEW-Standard'!$B$3:$M$94,I$9,0),7)</f>
        <v>-37.882536799999997</v>
      </c>
      <c r="J20" s="279">
        <f>ROUND(VLOOKUP($E20,'BDEW-Standard'!$B$3:$M$94,J$9,0),7)</f>
        <v>6.9836070000000001</v>
      </c>
      <c r="K20" s="279">
        <f>ROUND(VLOOKUP($E20,'BDEW-Standard'!$B$3:$M$94,K$9,0),7)</f>
        <v>5.4826199999999999E-2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0.90239375975311864</v>
      </c>
      <c r="R20" s="282">
        <f>ROUND(VLOOKUP(MID($E20,4,3),'Wochentag F(WT)'!$B$7:$J$22,R$9,0),4)</f>
        <v>0.98970000000000002</v>
      </c>
      <c r="S20" s="282">
        <f>ROUND(VLOOKUP(MID($E20,4,3),'Wochentag F(WT)'!$B$7:$J$22,S$9,0),4)</f>
        <v>0.9627</v>
      </c>
      <c r="T20" s="282">
        <f>ROUND(VLOOKUP(MID($E20,4,3),'Wochentag F(WT)'!$B$7:$J$22,T$9,0),4)</f>
        <v>1.0507</v>
      </c>
      <c r="U20" s="282">
        <f>ROUND(VLOOKUP(MID($E20,4,3),'Wochentag F(WT)'!$B$7:$J$22,U$9,0),4)</f>
        <v>1.0551999999999999</v>
      </c>
      <c r="V20" s="282">
        <f>ROUND(VLOOKUP(MID($E20,4,3),'Wochentag F(WT)'!$B$7:$J$22,V$9,0),4)</f>
        <v>1.0297000000000001</v>
      </c>
      <c r="W20" s="282">
        <f>ROUND(VLOOKUP(MID($E20,4,3),'Wochentag F(WT)'!$B$7:$J$22,W$9,0),4)</f>
        <v>0.97670000000000001</v>
      </c>
      <c r="X20" s="283">
        <f t="shared" si="2"/>
        <v>0.9352999999999998</v>
      </c>
      <c r="Y20" s="304"/>
      <c r="Z20" s="213"/>
    </row>
    <row r="21" spans="2:26" s="144" customFormat="1">
      <c r="B21" s="145">
        <v>10</v>
      </c>
      <c r="C21" s="146" t="str">
        <f t="shared" si="0"/>
        <v>Stadt Amberg</v>
      </c>
      <c r="D21" s="63" t="s">
        <v>248</v>
      </c>
      <c r="E21" s="166" t="s">
        <v>675</v>
      </c>
      <c r="F21" s="308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Stadt Amberg</v>
      </c>
      <c r="D22" s="63" t="s">
        <v>248</v>
      </c>
      <c r="E22" s="166" t="s">
        <v>668</v>
      </c>
      <c r="F22" s="308" t="str">
        <f>VLOOKUP($E22,'BDEW-Standard'!$B$3:$M$94,F$9,0)</f>
        <v>GA4</v>
      </c>
      <c r="H22" s="279">
        <f>ROUND(VLOOKUP($E22,'BDEW-Standard'!$B$3:$M$94,H$9,0),7)</f>
        <v>2.8195655999999998</v>
      </c>
      <c r="I22" s="279">
        <f>ROUND(VLOOKUP($E22,'BDEW-Standard'!$B$3:$M$94,I$9,0),7)</f>
        <v>-36</v>
      </c>
      <c r="J22" s="279">
        <f>ROUND(VLOOKUP($E22,'BDEW-Standard'!$B$3:$M$94,J$9,0),7)</f>
        <v>7.7368518000000002</v>
      </c>
      <c r="K22" s="279">
        <f>ROUND(VLOOKUP($E22,'BDEW-Standard'!$B$3:$M$94,K$9,0),7)</f>
        <v>0.157281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0.96576337685759206</v>
      </c>
      <c r="R22" s="282">
        <f>ROUND(VLOOKUP(MID($E22,4,3),'Wochentag F(WT)'!$B$7:$J$22,R$9,0),4)</f>
        <v>0.93220000000000003</v>
      </c>
      <c r="S22" s="282">
        <f>ROUND(VLOOKUP(MID($E22,4,3),'Wochentag F(WT)'!$B$7:$J$22,S$9,0),4)</f>
        <v>0.98939999999999995</v>
      </c>
      <c r="T22" s="282">
        <f>ROUND(VLOOKUP(MID($E22,4,3),'Wochentag F(WT)'!$B$7:$J$22,T$9,0),4)</f>
        <v>1.0033000000000001</v>
      </c>
      <c r="U22" s="282">
        <f>ROUND(VLOOKUP(MID($E22,4,3),'Wochentag F(WT)'!$B$7:$J$22,U$9,0),4)</f>
        <v>1.0108999999999999</v>
      </c>
      <c r="V22" s="282">
        <f>ROUND(VLOOKUP(MID($E22,4,3),'Wochentag F(WT)'!$B$7:$J$22,V$9,0),4)</f>
        <v>1.018</v>
      </c>
      <c r="W22" s="282">
        <f>ROUND(VLOOKUP(MID($E22,4,3),'Wochentag F(WT)'!$B$7:$J$22,W$9,0),4)</f>
        <v>1.0356000000000001</v>
      </c>
      <c r="X22" s="283">
        <f t="shared" si="2"/>
        <v>1.0106000000000002</v>
      </c>
      <c r="Y22" s="304"/>
      <c r="Z22" s="213"/>
    </row>
    <row r="23" spans="2:26" s="144" customFormat="1">
      <c r="B23" s="145">
        <v>12</v>
      </c>
      <c r="C23" s="146" t="str">
        <f t="shared" si="0"/>
        <v>Stadt Amberg</v>
      </c>
      <c r="D23" s="63" t="s">
        <v>248</v>
      </c>
      <c r="E23" s="166" t="s">
        <v>676</v>
      </c>
      <c r="F23" s="308" t="str">
        <f>VLOOKUP($E23,'BDEW-Standard'!$B$3:$M$94,F$9,0)</f>
        <v>BD4</v>
      </c>
      <c r="H23" s="279">
        <f>ROUND(VLOOKUP($E23,'BDEW-Standard'!$B$3:$M$94,H$9,0),7)</f>
        <v>3.75</v>
      </c>
      <c r="I23" s="279">
        <f>ROUND(VLOOKUP($E23,'BDEW-Standard'!$B$3:$M$94,I$9,0),7)</f>
        <v>-37.5</v>
      </c>
      <c r="J23" s="279">
        <f>ROUND(VLOOKUP($E23,'BDEW-Standard'!$B$3:$M$94,J$9,0),7)</f>
        <v>6.8</v>
      </c>
      <c r="K23" s="279">
        <f>ROUND(VLOOKUP($E23,'BDEW-Standard'!$B$3:$M$94,K$9,0),7)</f>
        <v>6.0911300000000002E-2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1.0126136468627658</v>
      </c>
      <c r="R23" s="282">
        <f>ROUND(VLOOKUP(MID($E23,4,3),'Wochentag F(WT)'!$B$7:$J$22,R$9,0),4)</f>
        <v>1.1052</v>
      </c>
      <c r="S23" s="282">
        <f>ROUND(VLOOKUP(MID($E23,4,3),'Wochentag F(WT)'!$B$7:$J$22,S$9,0),4)</f>
        <v>1.0857000000000001</v>
      </c>
      <c r="T23" s="282">
        <f>ROUND(VLOOKUP(MID($E23,4,3),'Wochentag F(WT)'!$B$7:$J$22,T$9,0),4)</f>
        <v>1.0378000000000001</v>
      </c>
      <c r="U23" s="282">
        <f>ROUND(VLOOKUP(MID($E23,4,3),'Wochentag F(WT)'!$B$7:$J$22,U$9,0),4)</f>
        <v>1.0622</v>
      </c>
      <c r="V23" s="282">
        <f>ROUND(VLOOKUP(MID($E23,4,3),'Wochentag F(WT)'!$B$7:$J$22,V$9,0),4)</f>
        <v>1.0266</v>
      </c>
      <c r="W23" s="282">
        <f>ROUND(VLOOKUP(MID($E23,4,3),'Wochentag F(WT)'!$B$7:$J$22,W$9,0),4)</f>
        <v>0.76290000000000002</v>
      </c>
      <c r="X23" s="283">
        <f t="shared" si="2"/>
        <v>0.91959999999999997</v>
      </c>
      <c r="Y23" s="304"/>
      <c r="Z23" s="213"/>
    </row>
    <row r="24" spans="2:26" s="144" customFormat="1" ht="15.75" thickBot="1">
      <c r="B24" s="145">
        <v>13</v>
      </c>
      <c r="C24" s="146" t="str">
        <f t="shared" si="0"/>
        <v>Stadt Amberg</v>
      </c>
      <c r="D24" s="63" t="s">
        <v>248</v>
      </c>
      <c r="E24" s="166" t="s">
        <v>666</v>
      </c>
      <c r="F24" s="308" t="str">
        <f>VLOOKUP($E24,'BDEW-Standard'!$B$3:$M$94,F$9,0)</f>
        <v>HA4</v>
      </c>
      <c r="H24" s="279">
        <f>ROUND(VLOOKUP($E24,'BDEW-Standard'!$B$3:$M$94,H$9,0),7)</f>
        <v>4.0196902000000003</v>
      </c>
      <c r="I24" s="279">
        <f>ROUND(VLOOKUP($E24,'BDEW-Standard'!$B$3:$M$94,I$9,0),7)</f>
        <v>-37.828203700000003</v>
      </c>
      <c r="J24" s="279">
        <f>ROUND(VLOOKUP($E24,'BDEW-Standard'!$B$3:$M$94,J$9,0),7)</f>
        <v>8.1593368999999996</v>
      </c>
      <c r="K24" s="279">
        <f>ROUND(VLOOKUP($E24,'BDEW-Standard'!$B$3:$M$94,K$9,0),7)</f>
        <v>4.72845E-2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0.86486713303260787</v>
      </c>
      <c r="R24" s="282">
        <f>ROUND(VLOOKUP(MID($E24,4,3),'Wochentag F(WT)'!$B$7:$J$22,R$9,0),4)</f>
        <v>1.0358000000000001</v>
      </c>
      <c r="S24" s="282">
        <f>ROUND(VLOOKUP(MID($E24,4,3),'Wochentag F(WT)'!$B$7:$J$22,S$9,0),4)</f>
        <v>1.0232000000000001</v>
      </c>
      <c r="T24" s="282">
        <f>ROUND(VLOOKUP(MID($E24,4,3),'Wochentag F(WT)'!$B$7:$J$22,T$9,0),4)</f>
        <v>1.0251999999999999</v>
      </c>
      <c r="U24" s="282">
        <f>ROUND(VLOOKUP(MID($E24,4,3),'Wochentag F(WT)'!$B$7:$J$22,U$9,0),4)</f>
        <v>1.0295000000000001</v>
      </c>
      <c r="V24" s="282">
        <f>ROUND(VLOOKUP(MID($E24,4,3),'Wochentag F(WT)'!$B$7:$J$22,V$9,0),4)</f>
        <v>1.0253000000000001</v>
      </c>
      <c r="W24" s="282">
        <f>ROUND(VLOOKUP(MID($E24,4,3),'Wochentag F(WT)'!$B$7:$J$22,W$9,0),4)</f>
        <v>0.96750000000000003</v>
      </c>
      <c r="X24" s="283">
        <f t="shared" si="2"/>
        <v>0.89350000000000041</v>
      </c>
      <c r="Y24" s="304"/>
      <c r="Z24" s="213"/>
    </row>
    <row r="25" spans="2:26" s="144" customFormat="1" ht="15.75" thickBot="1">
      <c r="B25" s="145">
        <v>14</v>
      </c>
      <c r="C25" s="146" t="str">
        <f t="shared" si="0"/>
        <v>Stadt Amberg</v>
      </c>
      <c r="D25" s="63" t="s">
        <v>248</v>
      </c>
      <c r="E25" s="165" t="s">
        <v>66</v>
      </c>
      <c r="F25" s="308" t="str">
        <f>VLOOKUP($E25,'BDEW-Standard'!$B$3:$M$158,F$9,0)</f>
        <v>G24</v>
      </c>
      <c r="H25" s="279">
        <f>ROUND(VLOOKUP($E25,'BDEW-Standard'!$B$3:$M$158,H$9,0),7)</f>
        <v>2.4859160999999999</v>
      </c>
      <c r="I25" s="279">
        <f>ROUND(VLOOKUP($E25,'BDEW-Standard'!$B$3:$M$158,I$9,0),7)</f>
        <v>-35.043597800000001</v>
      </c>
      <c r="J25" s="279">
        <f>ROUND(VLOOKUP($E25,'BDEW-Standard'!$B$3:$M$158,J$9,0),7)</f>
        <v>6.2818214000000001</v>
      </c>
      <c r="K25" s="279">
        <f>ROUND(VLOOKUP($E25,'BDEW-Standard'!$B$3:$M$158,K$9,0),7)</f>
        <v>0.1065396</v>
      </c>
      <c r="L25" s="280">
        <f>ROUND(VLOOKUP($E25,'BDEW-Standard'!$B$3:$M$158,L$9,0),1)</f>
        <v>40</v>
      </c>
      <c r="M25" s="279">
        <f>ROUND(VLOOKUP($E25,'BDEW-Standard'!$B$3:$M$158,M$9,0),7)</f>
        <v>0</v>
      </c>
      <c r="N25" s="279">
        <f>ROUND(VLOOKUP($E25,'BDEW-Standard'!$B$3:$M$158,N$9,0),7)</f>
        <v>0</v>
      </c>
      <c r="O25" s="279">
        <f>ROUND(VLOOKUP($E25,'BDEW-Standard'!$B$3:$M$158,O$9,0),7)</f>
        <v>0</v>
      </c>
      <c r="P25" s="279">
        <f>ROUND(VLOOKUP($E25,'BDEW-Standard'!$B$3:$M$158,P$9,0),7)</f>
        <v>0</v>
      </c>
      <c r="Q25" s="281">
        <f>($H25/(1+($I25/($Q$9-$L25))^$J25)+$K25)+MAX($M25*$Q$9+$N25,$O25*$Q$9+$P25)</f>
        <v>1.0041152127680664</v>
      </c>
      <c r="R25" s="282">
        <f>ROUND(VLOOKUP(MID($E25,4,3),'Wochentag F(WT)'!$B$7:$J$22,R$9,0),4)</f>
        <v>1</v>
      </c>
      <c r="S25" s="282">
        <f>ROUND(VLOOKUP(MID($E25,4,3),'Wochentag F(WT)'!$B$7:$J$22,S$9,0),4)</f>
        <v>1</v>
      </c>
      <c r="T25" s="282">
        <f>ROUND(VLOOKUP(MID($E25,4,3),'Wochentag F(WT)'!$B$7:$J$22,T$9,0),4)</f>
        <v>1</v>
      </c>
      <c r="U25" s="282">
        <f>ROUND(VLOOKUP(MID($E25,4,3),'Wochentag F(WT)'!$B$7:$J$22,U$9,0),4)</f>
        <v>1</v>
      </c>
      <c r="V25" s="282">
        <f>ROUND(VLOOKUP(MID($E25,4,3),'Wochentag F(WT)'!$B$7:$J$22,V$9,0),4)</f>
        <v>1</v>
      </c>
      <c r="W25" s="282">
        <f>ROUND(VLOOKUP(MID($E25,4,3),'Wochentag F(WT)'!$B$7:$J$22,W$9,0),4)</f>
        <v>1</v>
      </c>
      <c r="X25" s="282">
        <f>7-SUM(R25:W25)</f>
        <v>1</v>
      </c>
      <c r="Y25" s="304"/>
      <c r="Z25" s="213"/>
    </row>
    <row r="26" spans="2:26" s="144" customFormat="1">
      <c r="B26" s="145">
        <v>15</v>
      </c>
      <c r="C26" s="146" t="str">
        <f t="shared" si="0"/>
        <v>Stadt Amberg</v>
      </c>
      <c r="D26" s="63" t="s">
        <v>248</v>
      </c>
      <c r="E26" s="166" t="s">
        <v>4</v>
      </c>
      <c r="F26" s="308" t="str">
        <f>VLOOKUP($E26,'BDEW-Standard'!$B$3:$M$94,F$9,0)</f>
        <v>HK3</v>
      </c>
      <c r="H26" s="279">
        <f>ROUND(VLOOKUP($E26,'BDEW-Standard'!$B$3:$M$94,H$9,0),7)</f>
        <v>0.40409319999999999</v>
      </c>
      <c r="I26" s="279">
        <f>ROUND(VLOOKUP($E26,'BDEW-Standard'!$B$3:$M$94,I$9,0),7)</f>
        <v>-24.439296800000001</v>
      </c>
      <c r="J26" s="279">
        <f>ROUND(VLOOKUP($E26,'BDEW-Standard'!$B$3:$M$94,J$9,0),7)</f>
        <v>6.5718174999999999</v>
      </c>
      <c r="K26" s="279">
        <f>ROUND(VLOOKUP($E26,'BDEW-Standard'!$B$3:$M$94,K$9,0),7)</f>
        <v>0.71077100000000004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1.0561214000512988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Stadt Amberg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 Amberg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 Amberg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 Amberg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 Amberg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 Amberg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 Amberg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 Amberg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 Amberg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 Amberg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 Amberg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 Amberg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 Amberg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 Amberg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 Amberg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7" priority="9">
      <formula>ISERROR(F11)</formula>
    </cfRule>
  </conditionalFormatting>
  <conditionalFormatting sqref="Y12:Y41 E26:F41 F25 E12:F24">
    <cfRule type="duplicateValues" dxfId="6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348</v>
      </c>
      <c r="B1" s="217">
        <v>42173</v>
      </c>
      <c r="D1" s="132" t="s">
        <v>455</v>
      </c>
      <c r="F1" s="218" t="s">
        <v>548</v>
      </c>
      <c r="N1" s="219"/>
    </row>
    <row r="2" spans="1:14" ht="25.5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0">IF(MID(D4,1,8)="SigLinDe","SLP-FfE","SLP-TUM")</f>
        <v>SLP-TUM</v>
      </c>
      <c r="B4" s="129" t="str">
        <f t="shared" ref="B4:B67" si="1">"DE_"&amp;IF(A4="SLP-TUM",MID(D4,5,4)&amp;RIGHT(D4,1),"")&amp;IF(A4="SLP-FfE",MID(D1,5,3)&amp;"3"&amp;RIGHT(D1,1),"")</f>
        <v>DE_HEF04</v>
      </c>
      <c r="C4" s="232" t="str">
        <f t="shared" ref="C4:C67" si="2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0"/>
        <v>SLP-TUM</v>
      </c>
      <c r="B5" s="129" t="str">
        <f t="shared" si="1"/>
        <v>DE_HEF05</v>
      </c>
      <c r="C5" s="232" t="str">
        <f t="shared" si="2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0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2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0"/>
        <v>SLP-FfE</v>
      </c>
      <c r="B7" s="129" t="str">
        <f t="shared" si="1"/>
        <v>DE_HEF34</v>
      </c>
      <c r="C7" s="232" t="str">
        <f t="shared" si="2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0"/>
        <v>SLP-TUM</v>
      </c>
      <c r="B8" s="129" t="str">
        <f t="shared" si="1"/>
        <v>DE_HMF03</v>
      </c>
      <c r="C8" s="232" t="str">
        <f t="shared" si="2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0"/>
        <v>SLP-TUM</v>
      </c>
      <c r="B9" s="129" t="str">
        <f t="shared" si="1"/>
        <v>DE_HMF04</v>
      </c>
      <c r="C9" s="232" t="str">
        <f t="shared" si="2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0"/>
        <v>SLP-TUM</v>
      </c>
      <c r="B10" s="129" t="str">
        <f t="shared" si="1"/>
        <v>DE_HMF05</v>
      </c>
      <c r="C10" s="232" t="str">
        <f t="shared" si="2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0"/>
        <v>SLP-FfE</v>
      </c>
      <c r="B11" s="129" t="str">
        <f t="shared" si="1"/>
        <v>DE_HMF33</v>
      </c>
      <c r="C11" s="232" t="str">
        <f t="shared" si="2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0"/>
        <v>SLP-FfE</v>
      </c>
      <c r="B12" s="129" t="str">
        <f t="shared" si="1"/>
        <v>DE_HMF34</v>
      </c>
      <c r="C12" s="232" t="str">
        <f t="shared" si="2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0"/>
        <v>SLP-TUM</v>
      </c>
      <c r="B13" s="129" t="str">
        <f t="shared" si="1"/>
        <v>DE_HKO03</v>
      </c>
      <c r="C13" s="232" t="str">
        <f t="shared" si="2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0"/>
        <v>SLP-TUM</v>
      </c>
      <c r="B14" s="129" t="str">
        <f t="shared" si="1"/>
        <v>DE_GMK01</v>
      </c>
      <c r="C14" s="232" t="str">
        <f t="shared" si="2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0"/>
        <v>SLP-TUM</v>
      </c>
      <c r="B15" s="129" t="str">
        <f t="shared" si="1"/>
        <v>DE_GMK02</v>
      </c>
      <c r="C15" s="232" t="str">
        <f t="shared" si="2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0"/>
        <v>SLP-TUM</v>
      </c>
      <c r="B16" s="129" t="str">
        <f t="shared" si="1"/>
        <v>DE_GMK03</v>
      </c>
      <c r="C16" s="232" t="str">
        <f t="shared" si="2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0"/>
        <v>SLP-TUM</v>
      </c>
      <c r="B17" s="129" t="str">
        <f t="shared" si="1"/>
        <v>DE_GMK04</v>
      </c>
      <c r="C17" s="232" t="str">
        <f t="shared" si="2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0"/>
        <v>SLP-TUM</v>
      </c>
      <c r="B18" s="129" t="str">
        <f t="shared" si="1"/>
        <v>DE_GMK05</v>
      </c>
      <c r="C18" s="232" t="str">
        <f t="shared" si="2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0"/>
        <v>SLP-FfE</v>
      </c>
      <c r="B19" s="129" t="str">
        <f t="shared" si="1"/>
        <v>DE_GMK33</v>
      </c>
      <c r="C19" s="232" t="str">
        <f t="shared" si="2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0"/>
        <v>SLP-FfE</v>
      </c>
      <c r="B20" s="129" t="str">
        <f t="shared" si="1"/>
        <v>DE_GMK34</v>
      </c>
      <c r="C20" s="232" t="str">
        <f t="shared" si="2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0"/>
        <v>SLP-TUM</v>
      </c>
      <c r="B21" s="129" t="str">
        <f t="shared" si="1"/>
        <v>DE_GHA01</v>
      </c>
      <c r="C21" s="232" t="str">
        <f t="shared" si="2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0"/>
        <v>SLP-TUM</v>
      </c>
      <c r="B22" s="129" t="str">
        <f t="shared" si="1"/>
        <v>DE_GHA02</v>
      </c>
      <c r="C22" s="232" t="str">
        <f t="shared" si="2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0"/>
        <v>SLP-TUM</v>
      </c>
      <c r="B23" s="129" t="str">
        <f t="shared" si="1"/>
        <v>DE_GHA03</v>
      </c>
      <c r="C23" s="232" t="str">
        <f t="shared" si="2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0"/>
        <v>SLP-TUM</v>
      </c>
      <c r="B24" s="129" t="str">
        <f t="shared" si="1"/>
        <v>DE_GHA04</v>
      </c>
      <c r="C24" s="232" t="str">
        <f t="shared" si="2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0"/>
        <v>SLP-TUM</v>
      </c>
      <c r="B25" s="129" t="str">
        <f t="shared" si="1"/>
        <v>DE_GHA05</v>
      </c>
      <c r="C25" s="232" t="str">
        <f t="shared" si="2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0"/>
        <v>SLP-FfE</v>
      </c>
      <c r="B26" s="129" t="str">
        <f t="shared" si="1"/>
        <v>DE_GHA33</v>
      </c>
      <c r="C26" s="232" t="str">
        <f t="shared" si="2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0"/>
        <v>SLP-FfE</v>
      </c>
      <c r="B27" s="129" t="str">
        <f t="shared" si="1"/>
        <v>DE_GHA34</v>
      </c>
      <c r="C27" s="232" t="str">
        <f t="shared" si="2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0"/>
        <v>SLP-TUM</v>
      </c>
      <c r="B28" s="129" t="str">
        <f t="shared" si="1"/>
        <v>DE_GKO01</v>
      </c>
      <c r="C28" s="232" t="str">
        <f t="shared" si="2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0"/>
        <v>SLP-TUM</v>
      </c>
      <c r="B29" s="129" t="str">
        <f t="shared" si="1"/>
        <v>DE_GKO02</v>
      </c>
      <c r="C29" s="232" t="str">
        <f t="shared" si="2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0"/>
        <v>SLP-TUM</v>
      </c>
      <c r="B30" s="129" t="str">
        <f t="shared" si="1"/>
        <v>DE_GKO03</v>
      </c>
      <c r="C30" s="232" t="str">
        <f t="shared" si="2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0"/>
        <v>SLP-TUM</v>
      </c>
      <c r="B31" s="129" t="str">
        <f t="shared" si="1"/>
        <v>DE_GKO04</v>
      </c>
      <c r="C31" s="232" t="str">
        <f t="shared" si="2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0"/>
        <v>SLP-TUM</v>
      </c>
      <c r="B32" s="129" t="str">
        <f t="shared" si="1"/>
        <v>DE_GKO05</v>
      </c>
      <c r="C32" s="232" t="str">
        <f t="shared" si="2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0"/>
        <v>SLP-FfE</v>
      </c>
      <c r="B33" s="129" t="str">
        <f t="shared" si="1"/>
        <v>DE_GKO33</v>
      </c>
      <c r="C33" s="232" t="str">
        <f t="shared" si="2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0"/>
        <v>SLP-FfE</v>
      </c>
      <c r="B34" s="129" t="str">
        <f t="shared" si="1"/>
        <v>DE_GKO34</v>
      </c>
      <c r="C34" s="232" t="str">
        <f t="shared" si="2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0"/>
        <v>SLP-TUM</v>
      </c>
      <c r="B35" s="129" t="str">
        <f t="shared" si="1"/>
        <v>DE_GBD01</v>
      </c>
      <c r="C35" s="232" t="str">
        <f t="shared" si="2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0"/>
        <v>SLP-TUM</v>
      </c>
      <c r="B36" s="129" t="str">
        <f t="shared" si="1"/>
        <v>DE_GBD02</v>
      </c>
      <c r="C36" s="232" t="str">
        <f t="shared" si="2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0"/>
        <v>SLP-TUM</v>
      </c>
      <c r="B37" s="129" t="str">
        <f t="shared" si="1"/>
        <v>DE_GBD03</v>
      </c>
      <c r="C37" s="232" t="str">
        <f t="shared" si="2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0"/>
        <v>SLP-TUM</v>
      </c>
      <c r="B38" s="129" t="str">
        <f t="shared" si="1"/>
        <v>DE_GBD04</v>
      </c>
      <c r="C38" s="232" t="str">
        <f t="shared" si="2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0"/>
        <v>SLP-TUM</v>
      </c>
      <c r="B39" s="129" t="str">
        <f t="shared" si="1"/>
        <v>DE_GBD05</v>
      </c>
      <c r="C39" s="232" t="str">
        <f t="shared" si="2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0"/>
        <v>SLP-FfE</v>
      </c>
      <c r="B40" s="129" t="str">
        <f t="shared" si="1"/>
        <v>DE_GBD33</v>
      </c>
      <c r="C40" s="232" t="str">
        <f t="shared" si="2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0"/>
        <v>SLP-FfE</v>
      </c>
      <c r="B41" s="129" t="str">
        <f t="shared" si="1"/>
        <v>DE_GBD34</v>
      </c>
      <c r="C41" s="232" t="str">
        <f t="shared" si="2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0"/>
        <v>SLP-TUM</v>
      </c>
      <c r="B42" s="129" t="str">
        <f t="shared" si="1"/>
        <v>DE_GGA01</v>
      </c>
      <c r="C42" s="232" t="str">
        <f t="shared" si="2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0"/>
        <v>SLP-TUM</v>
      </c>
      <c r="B43" s="129" t="str">
        <f t="shared" si="1"/>
        <v>DE_GGA02</v>
      </c>
      <c r="C43" s="232" t="str">
        <f t="shared" si="2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0"/>
        <v>SLP-TUM</v>
      </c>
      <c r="B44" s="129" t="str">
        <f t="shared" si="1"/>
        <v>DE_GGA03</v>
      </c>
      <c r="C44" s="232" t="str">
        <f t="shared" si="2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0"/>
        <v>SLP-TUM</v>
      </c>
      <c r="B45" s="129" t="str">
        <f t="shared" si="1"/>
        <v>DE_GGA04</v>
      </c>
      <c r="C45" s="232" t="str">
        <f t="shared" si="2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0"/>
        <v>SLP-TUM</v>
      </c>
      <c r="B46" s="129" t="str">
        <f t="shared" si="1"/>
        <v>DE_GGA05</v>
      </c>
      <c r="C46" s="232" t="str">
        <f t="shared" si="2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0"/>
        <v>SLP-FfE</v>
      </c>
      <c r="B47" s="129" t="str">
        <f t="shared" si="1"/>
        <v>DE_GGA33</v>
      </c>
      <c r="C47" s="232" t="str">
        <f t="shared" si="2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0"/>
        <v>SLP-FfE</v>
      </c>
      <c r="B48" s="129" t="str">
        <f t="shared" si="1"/>
        <v>DE_GGA34</v>
      </c>
      <c r="C48" s="232" t="str">
        <f t="shared" si="2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0"/>
        <v>SLP-TUM</v>
      </c>
      <c r="B49" s="129" t="str">
        <f t="shared" si="1"/>
        <v>DE_GBH01</v>
      </c>
      <c r="C49" s="232" t="str">
        <f t="shared" si="2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0"/>
        <v>SLP-TUM</v>
      </c>
      <c r="B50" s="129" t="str">
        <f t="shared" si="1"/>
        <v>DE_GBH02</v>
      </c>
      <c r="C50" s="232" t="str">
        <f t="shared" si="2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0"/>
        <v>SLP-TUM</v>
      </c>
      <c r="B51" s="129" t="str">
        <f t="shared" si="1"/>
        <v>DE_GBH03</v>
      </c>
      <c r="C51" s="232" t="str">
        <f t="shared" si="2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0"/>
        <v>SLP-TUM</v>
      </c>
      <c r="B52" s="129" t="str">
        <f t="shared" si="1"/>
        <v>DE_GBH04</v>
      </c>
      <c r="C52" s="232" t="str">
        <f t="shared" si="2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0"/>
        <v>SLP-TUM</v>
      </c>
      <c r="B53" s="129" t="str">
        <f t="shared" si="1"/>
        <v>DE_GBH05</v>
      </c>
      <c r="C53" s="232" t="str">
        <f t="shared" si="2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0"/>
        <v>SLP-FfE</v>
      </c>
      <c r="B54" s="129" t="str">
        <f t="shared" si="1"/>
        <v>DE_GBH33</v>
      </c>
      <c r="C54" s="232" t="str">
        <f t="shared" si="2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0"/>
        <v>SLP-FfE</v>
      </c>
      <c r="B55" s="129" t="str">
        <f t="shared" si="1"/>
        <v>DE_GBH34</v>
      </c>
      <c r="C55" s="232" t="str">
        <f t="shared" si="2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0"/>
        <v>SLP-TUM</v>
      </c>
      <c r="B56" s="129" t="str">
        <f t="shared" si="1"/>
        <v>DE_GWA01</v>
      </c>
      <c r="C56" s="232" t="str">
        <f t="shared" si="2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0"/>
        <v>SLP-TUM</v>
      </c>
      <c r="B57" s="129" t="str">
        <f t="shared" si="1"/>
        <v>DE_GWA02</v>
      </c>
      <c r="C57" s="232" t="str">
        <f t="shared" si="2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0"/>
        <v>SLP-TUM</v>
      </c>
      <c r="B58" s="129" t="str">
        <f t="shared" si="1"/>
        <v>DE_GWA03</v>
      </c>
      <c r="C58" s="232" t="str">
        <f t="shared" si="2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0"/>
        <v>SLP-TUM</v>
      </c>
      <c r="B59" s="129" t="str">
        <f t="shared" si="1"/>
        <v>DE_GWA04</v>
      </c>
      <c r="C59" s="232" t="str">
        <f t="shared" si="2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0"/>
        <v>SLP-TUM</v>
      </c>
      <c r="B60" s="129" t="str">
        <f t="shared" si="1"/>
        <v>DE_GWA05</v>
      </c>
      <c r="C60" s="232" t="str">
        <f t="shared" si="2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0"/>
        <v>SLP-FfE</v>
      </c>
      <c r="B61" s="129" t="str">
        <f t="shared" si="1"/>
        <v>DE_GWA33</v>
      </c>
      <c r="C61" s="232" t="str">
        <f t="shared" si="2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0"/>
        <v>SLP-FfE</v>
      </c>
      <c r="B62" s="129" t="str">
        <f t="shared" si="1"/>
        <v>DE_GWA34</v>
      </c>
      <c r="C62" s="232" t="str">
        <f t="shared" si="2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0"/>
        <v>SLP-TUM</v>
      </c>
      <c r="B63" s="129" t="str">
        <f t="shared" si="1"/>
        <v>DE_GGB01</v>
      </c>
      <c r="C63" s="232" t="str">
        <f t="shared" si="2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0"/>
        <v>SLP-TUM</v>
      </c>
      <c r="B64" s="129" t="str">
        <f t="shared" si="1"/>
        <v>DE_GGB02</v>
      </c>
      <c r="C64" s="232" t="str">
        <f t="shared" si="2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0"/>
        <v>SLP-TUM</v>
      </c>
      <c r="B65" s="129" t="str">
        <f t="shared" si="1"/>
        <v>DE_GGB03</v>
      </c>
      <c r="C65" s="232" t="str">
        <f t="shared" si="2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0"/>
        <v>SLP-TUM</v>
      </c>
      <c r="B66" s="129" t="str">
        <f t="shared" si="1"/>
        <v>DE_GGB04</v>
      </c>
      <c r="C66" s="232" t="str">
        <f t="shared" si="2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0"/>
        <v>SLP-TUM</v>
      </c>
      <c r="B67" s="129" t="str">
        <f t="shared" si="1"/>
        <v>DE_GGB05</v>
      </c>
      <c r="C67" s="232" t="str">
        <f t="shared" si="2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3">IF(MID(D68,1,8)="SigLinDe","SLP-FfE","SLP-TUM")</f>
        <v>SLP-FfE</v>
      </c>
      <c r="B68" s="129" t="str">
        <f t="shared" ref="B68:B92" si="4">"DE_"&amp;IF(A68="SLP-TUM",MID(D68,5,4)&amp;RIGHT(D68,1),"")&amp;IF(A68="SLP-FfE",MID(D65,5,3)&amp;"3"&amp;RIGHT(D65,1),"")</f>
        <v>DE_GGB33</v>
      </c>
      <c r="C68" s="232" t="str">
        <f t="shared" ref="C68:C92" si="5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3"/>
        <v>SLP-FfE</v>
      </c>
      <c r="B69" s="129" t="str">
        <f t="shared" si="4"/>
        <v>DE_GGB34</v>
      </c>
      <c r="C69" s="232" t="str">
        <f t="shared" si="5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3"/>
        <v>SLP-TUM</v>
      </c>
      <c r="B70" s="129" t="str">
        <f t="shared" si="4"/>
        <v>DE_GBA01</v>
      </c>
      <c r="C70" s="232" t="str">
        <f t="shared" si="5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3"/>
        <v>SLP-TUM</v>
      </c>
      <c r="B71" s="129" t="str">
        <f t="shared" si="4"/>
        <v>DE_GBA02</v>
      </c>
      <c r="C71" s="232" t="str">
        <f t="shared" si="5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3"/>
        <v>SLP-TUM</v>
      </c>
      <c r="B72" s="129" t="str">
        <f t="shared" si="4"/>
        <v>DE_GBA03</v>
      </c>
      <c r="C72" s="232" t="str">
        <f t="shared" si="5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3"/>
        <v>SLP-TUM</v>
      </c>
      <c r="B73" s="129" t="str">
        <f t="shared" si="4"/>
        <v>DE_GBA04</v>
      </c>
      <c r="C73" s="232" t="str">
        <f t="shared" si="5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3"/>
        <v>SLP-TUM</v>
      </c>
      <c r="B74" s="129" t="str">
        <f t="shared" si="4"/>
        <v>DE_GBA05</v>
      </c>
      <c r="C74" s="232" t="str">
        <f t="shared" si="5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3"/>
        <v>SLP-FfE</v>
      </c>
      <c r="B75" s="129" t="str">
        <f t="shared" si="4"/>
        <v>DE_GBA33</v>
      </c>
      <c r="C75" s="232" t="str">
        <f t="shared" si="5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3"/>
        <v>SLP-FfE</v>
      </c>
      <c r="B76" s="129" t="str">
        <f t="shared" si="4"/>
        <v>DE_GBA34</v>
      </c>
      <c r="C76" s="232" t="str">
        <f t="shared" si="5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3"/>
        <v>SLP-TUM</v>
      </c>
      <c r="B77" s="129" t="str">
        <f t="shared" si="4"/>
        <v>DE_GPD01</v>
      </c>
      <c r="C77" s="232" t="str">
        <f t="shared" si="5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3"/>
        <v>SLP-TUM</v>
      </c>
      <c r="B78" s="129" t="str">
        <f t="shared" si="4"/>
        <v>DE_GPD02</v>
      </c>
      <c r="C78" s="232" t="str">
        <f t="shared" si="5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3"/>
        <v>SLP-TUM</v>
      </c>
      <c r="B79" s="129" t="str">
        <f t="shared" si="4"/>
        <v>DE_GPD03</v>
      </c>
      <c r="C79" s="232" t="str">
        <f t="shared" si="5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3"/>
        <v>SLP-TUM</v>
      </c>
      <c r="B80" s="129" t="str">
        <f t="shared" si="4"/>
        <v>DE_GPD04</v>
      </c>
      <c r="C80" s="232" t="str">
        <f t="shared" si="5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3"/>
        <v>SLP-TUM</v>
      </c>
      <c r="B81" s="129" t="str">
        <f t="shared" si="4"/>
        <v>DE_GPD05</v>
      </c>
      <c r="C81" s="232" t="str">
        <f t="shared" si="5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3"/>
        <v>SLP-FfE</v>
      </c>
      <c r="B82" s="129" t="str">
        <f t="shared" si="4"/>
        <v>DE_GPD33</v>
      </c>
      <c r="C82" s="232" t="str">
        <f t="shared" si="5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3"/>
        <v>SLP-FfE</v>
      </c>
      <c r="B83" s="129" t="str">
        <f t="shared" si="4"/>
        <v>DE_GPD34</v>
      </c>
      <c r="C83" s="232" t="str">
        <f t="shared" si="5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3"/>
        <v>SLP-TUM</v>
      </c>
      <c r="B84" s="129" t="str">
        <f t="shared" si="4"/>
        <v>DE_GMF01</v>
      </c>
      <c r="C84" s="232" t="str">
        <f t="shared" si="5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3"/>
        <v>SLP-TUM</v>
      </c>
      <c r="B85" s="129" t="str">
        <f t="shared" si="4"/>
        <v>DE_GMF02</v>
      </c>
      <c r="C85" s="232" t="str">
        <f t="shared" si="5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3"/>
        <v>SLP-TUM</v>
      </c>
      <c r="B86" s="129" t="str">
        <f t="shared" si="4"/>
        <v>DE_GMF03</v>
      </c>
      <c r="C86" s="232" t="str">
        <f t="shared" si="5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3"/>
        <v>SLP-TUM</v>
      </c>
      <c r="B87" s="129" t="str">
        <f t="shared" si="4"/>
        <v>DE_GMF04</v>
      </c>
      <c r="C87" s="232" t="str">
        <f t="shared" si="5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3"/>
        <v>SLP-TUM</v>
      </c>
      <c r="B88" s="129" t="str">
        <f t="shared" si="4"/>
        <v>DE_GMF05</v>
      </c>
      <c r="C88" s="232" t="str">
        <f t="shared" si="5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3"/>
        <v>SLP-FfE</v>
      </c>
      <c r="B89" s="129" t="str">
        <f t="shared" si="4"/>
        <v>DE_GMF33</v>
      </c>
      <c r="C89" s="232" t="str">
        <f t="shared" si="5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3"/>
        <v>SLP-FfE</v>
      </c>
      <c r="B90" s="129" t="str">
        <f t="shared" si="4"/>
        <v>DE_GMF34</v>
      </c>
      <c r="C90" s="232" t="str">
        <f t="shared" si="5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3"/>
        <v>SLP-TUM</v>
      </c>
      <c r="B91" s="129" t="str">
        <f t="shared" si="4"/>
        <v>DE_GHD03</v>
      </c>
      <c r="C91" s="232" t="str">
        <f t="shared" si="5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3"/>
        <v>SLP-TUM</v>
      </c>
      <c r="B92" s="129" t="str">
        <f t="shared" si="4"/>
        <v>DE_GHD04</v>
      </c>
      <c r="C92" s="232" t="str">
        <f t="shared" si="5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>IF(MID(D94,1,8)="SigLinDe","SLP-FfE","SLP-TUM")</f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autoFilter ref="A2:M158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E5" sqref="AE5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447</v>
      </c>
    </row>
    <row r="3" spans="2:30" ht="15" customHeight="1">
      <c r="B3" s="85"/>
    </row>
    <row r="4" spans="2:30" ht="15" customHeight="1">
      <c r="B4" s="86" t="s">
        <v>446</v>
      </c>
      <c r="C4" s="64" t="str">
        <f>Netzbetreiber!$D$9</f>
        <v>Stadtwerke Amberg Versorgungs GmbH</v>
      </c>
      <c r="D4" s="77"/>
      <c r="G4" s="77"/>
      <c r="I4" s="77"/>
      <c r="J4" s="78"/>
      <c r="M4" s="87" t="s">
        <v>542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445</v>
      </c>
      <c r="C5" s="65" t="str">
        <f>Netzbetreiber!D28</f>
        <v>Stadt Amberg</v>
      </c>
      <c r="D5" s="37"/>
      <c r="E5" s="77"/>
      <c r="F5" s="77"/>
      <c r="G5" s="77"/>
      <c r="I5" s="77"/>
      <c r="J5" s="77"/>
      <c r="K5" s="77"/>
      <c r="L5" s="77"/>
      <c r="M5" s="89" t="s">
        <v>511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443</v>
      </c>
      <c r="C6" s="64">
        <f>Netzbetreiber!$D$11</f>
        <v>9800082100005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44105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3" t="s">
        <v>459</v>
      </c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5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468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340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58" t="s">
        <v>586</v>
      </c>
      <c r="C10" s="359"/>
      <c r="D10" s="95">
        <v>2</v>
      </c>
      <c r="E10" s="96" t="str">
        <f>IF(ISERROR(HLOOKUP(E$11,$M$9:$AD$33,$D10,0)),"",HLOOKUP(E$11,$M$9:$AD$33,$D10,0))</f>
        <v/>
      </c>
      <c r="F10" s="356" t="s">
        <v>399</v>
      </c>
      <c r="G10" s="356"/>
      <c r="H10" s="356"/>
      <c r="I10" s="356"/>
      <c r="J10" s="356"/>
      <c r="K10" s="356"/>
      <c r="L10" s="357"/>
      <c r="M10" s="97" t="s">
        <v>469</v>
      </c>
      <c r="N10" s="98" t="s">
        <v>470</v>
      </c>
      <c r="O10" s="99" t="s">
        <v>471</v>
      </c>
      <c r="P10" s="100" t="s">
        <v>472</v>
      </c>
      <c r="Q10" s="100" t="s">
        <v>473</v>
      </c>
      <c r="R10" s="100" t="s">
        <v>474</v>
      </c>
      <c r="S10" s="100" t="s">
        <v>475</v>
      </c>
      <c r="T10" s="100" t="s">
        <v>476</v>
      </c>
      <c r="U10" s="100" t="s">
        <v>477</v>
      </c>
      <c r="V10" s="100" t="s">
        <v>478</v>
      </c>
      <c r="W10" s="100" t="s">
        <v>479</v>
      </c>
      <c r="X10" s="100" t="s">
        <v>480</v>
      </c>
      <c r="Y10" s="100" t="s">
        <v>481</v>
      </c>
      <c r="Z10" s="341" t="s">
        <v>482</v>
      </c>
      <c r="AA10" s="100" t="s">
        <v>483</v>
      </c>
      <c r="AB10" s="100" t="s">
        <v>484</v>
      </c>
      <c r="AC10" s="101" t="s">
        <v>485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342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5">
        <f>MIN(SUMPRODUCT($M$11:$AD$11,M12:AD12),1)</f>
        <v>1</v>
      </c>
      <c r="F12" s="312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343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344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6">
        <f t="shared" si="0"/>
        <v>0</v>
      </c>
      <c r="F14" s="313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344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6">
        <f t="shared" si="0"/>
        <v>0</v>
      </c>
      <c r="F15" s="313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344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6">
        <f t="shared" si="0"/>
        <v>1</v>
      </c>
      <c r="F16" s="313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344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6">
        <f t="shared" si="0"/>
        <v>1</v>
      </c>
      <c r="F17" s="313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344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6">
        <f t="shared" si="0"/>
        <v>1</v>
      </c>
      <c r="F18" s="313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344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6">
        <f t="shared" si="0"/>
        <v>1</v>
      </c>
      <c r="F19" s="313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344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652</v>
      </c>
      <c r="C20" s="118"/>
      <c r="D20" s="112">
        <v>12</v>
      </c>
      <c r="E20" s="316">
        <f t="shared" si="0"/>
        <v>1</v>
      </c>
      <c r="F20" s="313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344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6">
        <f t="shared" si="0"/>
        <v>1</v>
      </c>
      <c r="F21" s="313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344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6">
        <f t="shared" si="0"/>
        <v>1</v>
      </c>
      <c r="F22" s="313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344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6">
        <f t="shared" si="0"/>
        <v>0</v>
      </c>
      <c r="F23" s="313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344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6">
        <f t="shared" si="0"/>
        <v>0</v>
      </c>
      <c r="F24" s="313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344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6">
        <f t="shared" si="0"/>
        <v>0</v>
      </c>
      <c r="F25" s="313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344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6">
        <f t="shared" si="0"/>
        <v>1</v>
      </c>
      <c r="F26" s="313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344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6">
        <f t="shared" si="0"/>
        <v>0</v>
      </c>
      <c r="F27" s="313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344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6">
        <f t="shared" si="0"/>
        <v>0</v>
      </c>
      <c r="F28" s="313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344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6">
        <f t="shared" si="0"/>
        <v>0</v>
      </c>
      <c r="F29" s="313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344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6">
        <f t="shared" si="0"/>
        <v>0</v>
      </c>
      <c r="F30" s="313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344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6">
        <f t="shared" si="0"/>
        <v>1</v>
      </c>
      <c r="F31" s="313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344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6">
        <f t="shared" si="0"/>
        <v>1</v>
      </c>
      <c r="F32" s="313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344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7">
        <f t="shared" si="0"/>
        <v>0</v>
      </c>
      <c r="F33" s="314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345"/>
      <c r="AA33" s="127"/>
      <c r="AB33" s="127"/>
      <c r="AC33" s="128"/>
      <c r="AD33" s="71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456</v>
      </c>
      <c r="B1" s="129"/>
      <c r="D1" s="218" t="s">
        <v>548</v>
      </c>
    </row>
    <row r="2" spans="1:16">
      <c r="A2" s="238"/>
      <c r="B2" s="237" t="s">
        <v>457</v>
      </c>
    </row>
    <row r="3" spans="1:16" ht="20.100000000000001" customHeight="1">
      <c r="A3" s="360" t="s">
        <v>249</v>
      </c>
      <c r="B3" s="239" t="s">
        <v>86</v>
      </c>
      <c r="C3" s="240"/>
      <c r="D3" s="362" t="s">
        <v>458</v>
      </c>
      <c r="E3" s="363"/>
      <c r="F3" s="363"/>
      <c r="G3" s="363"/>
      <c r="H3" s="363"/>
      <c r="I3" s="363"/>
      <c r="J3" s="364"/>
      <c r="K3" s="241"/>
      <c r="L3" s="241"/>
      <c r="M3" s="241"/>
      <c r="N3" s="241"/>
      <c r="O3" s="242"/>
      <c r="P3" s="241"/>
    </row>
    <row r="4" spans="1:16" ht="20.100000000000001" customHeight="1">
      <c r="A4" s="361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369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369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1">E11</f>
        <v>1.0522626697461936</v>
      </c>
      <c r="F21" s="254">
        <f t="shared" si="1"/>
        <v>1.044930469815579</v>
      </c>
      <c r="G21" s="254">
        <f t="shared" si="1"/>
        <v>1.0493599072216477</v>
      </c>
      <c r="H21" s="254">
        <f t="shared" si="1"/>
        <v>0.98845974897770117</v>
      </c>
      <c r="I21" s="254">
        <f t="shared" si="1"/>
        <v>0.88600563590711467</v>
      </c>
      <c r="J21" s="254">
        <f t="shared" si="1"/>
        <v>0.94359090285912128</v>
      </c>
      <c r="K21" s="255">
        <f t="shared" si="1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1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Gehring Fabian</cp:lastModifiedBy>
  <cp:lastPrinted>2015-03-20T22:59:10Z</cp:lastPrinted>
  <dcterms:created xsi:type="dcterms:W3CDTF">2015-01-15T05:25:41Z</dcterms:created>
  <dcterms:modified xsi:type="dcterms:W3CDTF">2022-04-28T12:06:54Z</dcterms:modified>
</cp:coreProperties>
</file>